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Acc" sheetId="1" r:id="rId1"/>
    <sheet name="Equity" sheetId="2" r:id="rId2"/>
  </sheets>
  <definedNames>
    <definedName name="_xlnm.Print_Area" localSheetId="0">'Acc'!$A$1:$H$226</definedName>
    <definedName name="_xlnm.Print_Area" localSheetId="1">'Equity'!$A$1:$K$57</definedName>
  </definedNames>
  <calcPr fullCalcOnLoad="1"/>
</workbook>
</file>

<file path=xl/sharedStrings.xml><?xml version="1.0" encoding="utf-8"?>
<sst xmlns="http://schemas.openxmlformats.org/spreadsheetml/2006/main" count="186" uniqueCount="136">
  <si>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</si>
  <si>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</si>
  <si>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</si>
  <si>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</si>
  <si>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</si>
  <si>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</si>
  <si>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</si>
  <si>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</si>
  <si>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</si>
  <si>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Taxation</t>
  </si>
  <si>
    <t xml:space="preserve"> - Basic</t>
  </si>
  <si>
    <t xml:space="preserve"> - Diluted</t>
  </si>
  <si>
    <t>Borrowings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</si>
  <si>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</si>
  <si>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</si>
  <si>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</si>
  <si>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</si>
  <si>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</si>
  <si>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</si>
  <si>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</si>
  <si>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</si>
  <si>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</si>
  <si>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</si>
  <si>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</si>
  <si>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</si>
  <si>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</si>
  <si>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</si>
  <si>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</si>
  <si>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</si>
  <si>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 xml:space="preserve">Dividend </t>
  </si>
  <si>
    <t>Net cash flows from operating activities</t>
  </si>
  <si>
    <t>check</t>
  </si>
  <si>
    <t>Profit before tax</t>
  </si>
  <si>
    <t>Foreign exchange translation</t>
  </si>
  <si>
    <t>Goodwill</t>
  </si>
  <si>
    <t>Other investments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</si>
  <si>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</si>
  <si>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</si>
  <si>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</si>
  <si>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</si>
  <si>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</si>
  <si>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Dividend proposed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</si>
  <si>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</si>
  <si>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</si>
  <si>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</si>
  <si>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</si>
  <si>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</si>
  <si>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</si>
  <si>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</si>
  <si>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</si>
  <si>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</si>
  <si>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</si>
  <si>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</si>
  <si>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</si>
  <si>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</si>
  <si>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</si>
  <si>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</si>
  <si>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capital</t>
  </si>
  <si>
    <t>premium</t>
  </si>
  <si>
    <t>profits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</si>
  <si>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</si>
  <si>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</si>
  <si>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</si>
  <si>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</si>
  <si>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</si>
  <si>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</si>
  <si>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Profit for the period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</si>
  <si>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</si>
  <si>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</si>
  <si>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</si>
  <si>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</si>
  <si>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</si>
  <si>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</si>
  <si>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Cash &amp; cash equivalents at beginning of the period</t>
  </si>
  <si>
    <t>Cash &amp; cash equivalents at end of the period</t>
  </si>
  <si>
    <t>Trade receivables</t>
  </si>
  <si>
    <t>Other receivables</t>
  </si>
  <si>
    <t>Other payables</t>
  </si>
  <si>
    <t>Trade payables</t>
  </si>
  <si>
    <t>Amount due from contract customers</t>
  </si>
  <si>
    <t>Amount due to contract customers</t>
  </si>
  <si>
    <t>N/A</t>
  </si>
  <si>
    <t>Share of result of jointly controlled entity</t>
  </si>
  <si>
    <t>Investment in jointly controlled entity</t>
  </si>
  <si>
    <t>Investment in associates</t>
  </si>
  <si>
    <t>Treasury shares</t>
  </si>
  <si>
    <t>shares</t>
  </si>
  <si>
    <t>Treasury</t>
  </si>
  <si>
    <t>Acquisition of treasury shares</t>
  </si>
  <si>
    <t>Balance at 01/01/2009</t>
  </si>
  <si>
    <t>Plantation development expenditure</t>
  </si>
  <si>
    <t>Currency</t>
  </si>
  <si>
    <t>translation</t>
  </si>
  <si>
    <t>Share of results of associates</t>
  </si>
  <si>
    <t>Adjustment for non-cash flow items :-</t>
  </si>
  <si>
    <t>CONDENSED CONSOLIDATED STATEMENT OF COMPREHENSIVE INCOME</t>
  </si>
  <si>
    <t>FOR THE QUARTER ENDED 31 MARCH 2010</t>
  </si>
  <si>
    <t>CONDENSED CONSOLIDATED STATEMENT OF FINANCIAL POSITION</t>
  </si>
  <si>
    <t>AS AT 31 MARCH 2010</t>
  </si>
  <si>
    <t>CONDENSED CONSOLIDATED STATEMENT OF CASH FLOWS</t>
  </si>
  <si>
    <t>CONDENSED CONSOLIDATED STATEMENT OF CHANGES IN EQUITY</t>
  </si>
  <si>
    <t>Non-controlling interest</t>
  </si>
  <si>
    <t>Non-</t>
  </si>
  <si>
    <t>controlling</t>
  </si>
  <si>
    <t>Cost of Sales</t>
  </si>
  <si>
    <t>Gross profit</t>
  </si>
  <si>
    <t>Other comprehensive income :-</t>
  </si>
  <si>
    <t xml:space="preserve">translation of foreign operations </t>
  </si>
  <si>
    <t xml:space="preserve">Exchange differences on </t>
  </si>
  <si>
    <t>Total comprehensive income for the period</t>
  </si>
  <si>
    <t>Profit attributable to :-</t>
  </si>
  <si>
    <t>Total comprehensive income attributable to  :-</t>
  </si>
  <si>
    <t>Cumulative Period</t>
  </si>
  <si>
    <t>Current</t>
  </si>
  <si>
    <t>Year-to-date</t>
  </si>
  <si>
    <t>Year to-date</t>
  </si>
  <si>
    <t>Attributable to owners of the parentt</t>
  </si>
  <si>
    <t>Equity attributable to owners of the parent</t>
  </si>
  <si>
    <t xml:space="preserve"> the Audited Financial Statements for the year ended 31 December 2009)</t>
  </si>
  <si>
    <t>(The Condensed Consolidated Statement of Comprehensive Income should be read in conjunction with</t>
  </si>
  <si>
    <t>(The Condensed Consolidated Statement of Cash Flows should be read in conjunction with</t>
  </si>
  <si>
    <t>(The Condensed Consolidated Statement of Changes In Equity should be read in conjunction with</t>
  </si>
  <si>
    <t>(Restated)</t>
  </si>
  <si>
    <t xml:space="preserve">Fair value </t>
  </si>
  <si>
    <t>reserve</t>
  </si>
  <si>
    <t>Balance at 01/01/2010</t>
  </si>
  <si>
    <t>Balance at 31/03/2010</t>
  </si>
  <si>
    <t>Balance at 31/03/2009</t>
  </si>
  <si>
    <t>Balance at 01/01/2010 (Restated)</t>
  </si>
  <si>
    <t>Effects of adopting FRS 139</t>
  </si>
  <si>
    <t>Total comprehensive income</t>
  </si>
  <si>
    <t>Owners of the parent</t>
  </si>
  <si>
    <t>(The Condensed Consolidated Statement of Financial Position should be read in conjunction with</t>
  </si>
  <si>
    <t>Other/Non-controlling interest</t>
  </si>
  <si>
    <t xml:space="preserve">Dilution in non-controlling </t>
  </si>
  <si>
    <t xml:space="preserve">  interest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</si>
</sst>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_);_(@_)"/>
    <numFmt numFmtId="171" formatCode="[$-409]dddd\,\ mmmm\ dd\,\ yyyy"/>
    <numFmt numFmtId="172" formatCode="dd/mm/yyyy;@"/>
    <numFmt numFmtId="173" formatCode="0.0%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13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43" fontId="1" fillId="0" borderId="20" xfId="0" applyNumberFormat="1" applyFont="1" applyBorder="1" applyAlignment="1">
      <alignment/>
    </xf>
    <xf numFmtId="43" fontId="1" fillId="0" borderId="21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43" fontId="1" fillId="0" borderId="22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1"/>
  <sheetViews>
    <sheetView tabSelected="1" zoomScalePageLayoutView="0" workbookViewId="0" topLeftCell="A1">
      <selection activeCell="P155" sqref="P155"/>
    </sheetView>
  </sheetViews>
  <sheetFormatPr defaultColWidth="9.140625" defaultRowHeight="12.75"/>
  <cols>
    <col min="1" max="1" width="3.28125" style="1" customWidth="1"/>
    <col min="2" max="8" width="12.2812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29" t="s">
        <v>37</v>
      </c>
    </row>
    <row r="2" ht="12.75">
      <c r="A2" s="1" t="s">
        <v>36</v>
      </c>
    </row>
    <row r="4" ht="12.75">
      <c r="A4" s="2" t="s">
        <v>95</v>
      </c>
    </row>
    <row r="5" ht="12.75">
      <c r="A5" s="2" t="s">
        <v>96</v>
      </c>
    </row>
    <row r="7" spans="1:8" ht="12.75">
      <c r="A7" s="2"/>
      <c r="B7" s="3"/>
      <c r="C7" s="3"/>
      <c r="E7" s="55" t="s">
        <v>2</v>
      </c>
      <c r="F7" s="56"/>
      <c r="G7" s="55" t="s">
        <v>112</v>
      </c>
      <c r="H7" s="56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113</v>
      </c>
      <c r="H8" s="4" t="s">
        <v>8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114</v>
      </c>
      <c r="H9" s="5" t="s">
        <v>114</v>
      </c>
    </row>
    <row r="10" spans="1:8" ht="12.75">
      <c r="A10" s="3"/>
      <c r="B10" s="3"/>
      <c r="C10" s="3"/>
      <c r="E10" s="40">
        <v>40268</v>
      </c>
      <c r="F10" s="40">
        <v>39903</v>
      </c>
      <c r="G10" s="40">
        <f>E10</f>
        <v>40268</v>
      </c>
      <c r="H10" s="40">
        <f>F10</f>
        <v>39903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10" ht="12.75">
      <c r="A13" s="7" t="s">
        <v>6</v>
      </c>
      <c r="B13" s="3"/>
      <c r="E13" s="13">
        <v>72681</v>
      </c>
      <c r="F13" s="21">
        <v>77022</v>
      </c>
      <c r="G13" s="13">
        <v>72681</v>
      </c>
      <c r="H13" s="21">
        <v>77022</v>
      </c>
      <c r="I13" s="8"/>
      <c r="J13" s="8"/>
    </row>
    <row r="14" spans="1:10" ht="7.5" customHeight="1">
      <c r="A14" s="7"/>
      <c r="B14" s="3"/>
      <c r="E14" s="13"/>
      <c r="F14" s="21"/>
      <c r="G14" s="13"/>
      <c r="H14" s="21"/>
      <c r="J14" s="8"/>
    </row>
    <row r="15" spans="1:10" ht="12.75">
      <c r="A15" s="7" t="s">
        <v>104</v>
      </c>
      <c r="B15" s="3"/>
      <c r="E15" s="13">
        <v>-53003</v>
      </c>
      <c r="F15" s="21">
        <v>-58327</v>
      </c>
      <c r="G15" s="13">
        <v>-53003</v>
      </c>
      <c r="H15" s="21">
        <f>-64011+5684</f>
        <v>-58327</v>
      </c>
      <c r="J15" s="8"/>
    </row>
    <row r="16" spans="1:10" ht="7.5" customHeight="1">
      <c r="A16" s="7"/>
      <c r="B16" s="3"/>
      <c r="E16" s="9"/>
      <c r="F16" s="53"/>
      <c r="G16" s="9"/>
      <c r="H16" s="53"/>
      <c r="J16" s="8"/>
    </row>
    <row r="17" spans="1:10" ht="12.75">
      <c r="A17" s="7" t="s">
        <v>105</v>
      </c>
      <c r="B17" s="3"/>
      <c r="E17" s="13">
        <f>E13+E15</f>
        <v>19678</v>
      </c>
      <c r="F17" s="13">
        <f>F13+F15</f>
        <v>18695</v>
      </c>
      <c r="G17" s="13">
        <f>G13+G15</f>
        <v>19678</v>
      </c>
      <c r="H17" s="13">
        <f>H13+H15</f>
        <v>18695</v>
      </c>
      <c r="J17" s="8"/>
    </row>
    <row r="18" spans="1:10" ht="7.5" customHeight="1">
      <c r="A18" s="7"/>
      <c r="B18" s="3"/>
      <c r="E18" s="13"/>
      <c r="F18" s="21"/>
      <c r="G18" s="13"/>
      <c r="H18" s="21"/>
      <c r="J18" s="8"/>
    </row>
    <row r="19" spans="1:10" ht="12.75">
      <c r="A19" s="7" t="s">
        <v>48</v>
      </c>
      <c r="B19" s="3"/>
      <c r="E19" s="13">
        <v>751</v>
      </c>
      <c r="F19" s="21">
        <v>980</v>
      </c>
      <c r="G19" s="13">
        <v>751</v>
      </c>
      <c r="H19" s="21">
        <v>980</v>
      </c>
      <c r="J19" s="8"/>
    </row>
    <row r="20" spans="1:10" ht="7.5" customHeight="1">
      <c r="A20" s="7"/>
      <c r="B20" s="3"/>
      <c r="E20" s="13"/>
      <c r="F20" s="21"/>
      <c r="G20" s="13"/>
      <c r="H20" s="21"/>
      <c r="J20" s="8"/>
    </row>
    <row r="21" spans="1:10" ht="12.75">
      <c r="A21" s="7" t="s">
        <v>47</v>
      </c>
      <c r="B21" s="3"/>
      <c r="E21" s="13">
        <v>-5579</v>
      </c>
      <c r="F21" s="21">
        <v>-5684</v>
      </c>
      <c r="G21" s="13">
        <v>-5579</v>
      </c>
      <c r="H21" s="21">
        <v>-5684</v>
      </c>
      <c r="I21" s="8"/>
      <c r="J21" s="8"/>
    </row>
    <row r="22" spans="1:10" ht="7.5" customHeight="1">
      <c r="A22" s="7"/>
      <c r="B22" s="3"/>
      <c r="E22" s="9"/>
      <c r="F22" s="53"/>
      <c r="G22" s="9"/>
      <c r="H22" s="53"/>
      <c r="J22" s="8"/>
    </row>
    <row r="23" spans="1:10" ht="12.75">
      <c r="A23" s="7" t="s">
        <v>49</v>
      </c>
      <c r="B23" s="3"/>
      <c r="E23" s="13">
        <f>SUM(E17:E22)</f>
        <v>14850</v>
      </c>
      <c r="F23" s="13">
        <f>SUM(F17:F22)</f>
        <v>13991</v>
      </c>
      <c r="G23" s="13">
        <f>SUM(G17:G22)</f>
        <v>14850</v>
      </c>
      <c r="H23" s="13">
        <f>SUM(H17:H22)</f>
        <v>13991</v>
      </c>
      <c r="I23" s="13"/>
      <c r="J23" s="8"/>
    </row>
    <row r="24" spans="1:10" ht="7.5" customHeight="1">
      <c r="A24" s="7"/>
      <c r="B24" s="3"/>
      <c r="E24" s="13"/>
      <c r="F24" s="13"/>
      <c r="G24" s="41"/>
      <c r="H24" s="41"/>
      <c r="J24" s="8"/>
    </row>
    <row r="25" spans="1:10" ht="12.75">
      <c r="A25" s="7" t="s">
        <v>50</v>
      </c>
      <c r="B25" s="3"/>
      <c r="E25" s="13">
        <v>-1256</v>
      </c>
      <c r="F25" s="13">
        <v>-1457</v>
      </c>
      <c r="G25" s="13">
        <v>-1256</v>
      </c>
      <c r="H25" s="13">
        <v>-1457</v>
      </c>
      <c r="I25" s="8"/>
      <c r="J25" s="8"/>
    </row>
    <row r="26" spans="1:10" ht="7.5" customHeight="1">
      <c r="A26" s="7"/>
      <c r="B26" s="3"/>
      <c r="E26" s="13"/>
      <c r="F26" s="13"/>
      <c r="G26" s="13"/>
      <c r="H26" s="13"/>
      <c r="I26" s="8"/>
      <c r="J26" s="8"/>
    </row>
    <row r="27" spans="1:10" ht="12.75">
      <c r="A27" s="7" t="s">
        <v>93</v>
      </c>
      <c r="B27" s="3"/>
      <c r="E27" s="13">
        <v>2103</v>
      </c>
      <c r="F27" s="13">
        <v>-1525</v>
      </c>
      <c r="G27" s="13">
        <v>2103</v>
      </c>
      <c r="H27" s="13">
        <v>-1525</v>
      </c>
      <c r="I27" s="8"/>
      <c r="J27" s="8"/>
    </row>
    <row r="28" spans="1:10" ht="7.5" customHeight="1">
      <c r="A28" s="7"/>
      <c r="B28" s="3"/>
      <c r="E28" s="13"/>
      <c r="F28" s="13"/>
      <c r="G28" s="13"/>
      <c r="H28" s="13"/>
      <c r="I28" s="8"/>
      <c r="J28" s="8"/>
    </row>
    <row r="29" spans="1:10" ht="12.75">
      <c r="A29" s="7" t="s">
        <v>82</v>
      </c>
      <c r="B29" s="3"/>
      <c r="E29" s="13">
        <v>-936</v>
      </c>
      <c r="F29" s="13">
        <v>-2477</v>
      </c>
      <c r="G29" s="13">
        <v>-936</v>
      </c>
      <c r="H29" s="13">
        <v>-2477</v>
      </c>
      <c r="I29" s="8"/>
      <c r="J29" s="8"/>
    </row>
    <row r="30" spans="1:10" ht="7.5" customHeight="1">
      <c r="A30" s="7"/>
      <c r="B30" s="3"/>
      <c r="E30" s="9"/>
      <c r="F30" s="9"/>
      <c r="G30" s="9"/>
      <c r="H30" s="9"/>
      <c r="J30" s="8"/>
    </row>
    <row r="31" spans="1:10" ht="12.75">
      <c r="A31" s="15" t="s">
        <v>32</v>
      </c>
      <c r="B31" s="3"/>
      <c r="E31" s="13">
        <f>SUM(E23:E30)</f>
        <v>14761</v>
      </c>
      <c r="F31" s="13">
        <f>SUM(F23:F30)</f>
        <v>8532</v>
      </c>
      <c r="G31" s="13">
        <f>SUM(G23:G30)</f>
        <v>14761</v>
      </c>
      <c r="H31" s="13">
        <f>SUM(H23:H30)</f>
        <v>8532</v>
      </c>
      <c r="I31" s="13"/>
      <c r="J31" s="8"/>
    </row>
    <row r="32" spans="1:10" ht="7.5" customHeight="1">
      <c r="A32" s="7"/>
      <c r="B32" s="3"/>
      <c r="E32" s="13"/>
      <c r="F32" s="13"/>
      <c r="G32" s="41"/>
      <c r="H32" s="41"/>
      <c r="J32" s="8"/>
    </row>
    <row r="33" spans="1:10" ht="12.75">
      <c r="A33" s="7" t="s">
        <v>9</v>
      </c>
      <c r="B33" s="3"/>
      <c r="E33" s="13">
        <v>-2065</v>
      </c>
      <c r="F33" s="13">
        <v>117</v>
      </c>
      <c r="G33" s="13">
        <v>-2065</v>
      </c>
      <c r="H33" s="13">
        <v>117</v>
      </c>
      <c r="I33" s="8"/>
      <c r="J33" s="8"/>
    </row>
    <row r="34" spans="1:10" ht="7.5" customHeight="1">
      <c r="A34" s="7"/>
      <c r="B34" s="3"/>
      <c r="E34" s="9"/>
      <c r="F34" s="9"/>
      <c r="G34" s="9"/>
      <c r="H34" s="9"/>
      <c r="J34" s="8"/>
    </row>
    <row r="35" spans="1:10" ht="12.75">
      <c r="A35" s="15" t="s">
        <v>66</v>
      </c>
      <c r="B35" s="3"/>
      <c r="E35" s="13">
        <f>SUM(E31:E34)</f>
        <v>12696</v>
      </c>
      <c r="F35" s="13">
        <f>SUM(F31:F34)</f>
        <v>8649</v>
      </c>
      <c r="G35" s="13">
        <f>SUM(G31:G34)</f>
        <v>12696</v>
      </c>
      <c r="H35" s="13">
        <f>SUM(H31:H34)</f>
        <v>8649</v>
      </c>
      <c r="I35" s="13"/>
      <c r="J35" s="8"/>
    </row>
    <row r="36" spans="1:10" ht="7.5" customHeight="1">
      <c r="A36" s="15"/>
      <c r="B36" s="3"/>
      <c r="E36" s="13"/>
      <c r="F36" s="13"/>
      <c r="G36" s="13"/>
      <c r="H36" s="13"/>
      <c r="I36" s="13"/>
      <c r="J36" s="8"/>
    </row>
    <row r="37" spans="1:10" ht="12.75">
      <c r="A37" s="15" t="s">
        <v>106</v>
      </c>
      <c r="B37" s="3"/>
      <c r="E37" s="13"/>
      <c r="F37" s="13"/>
      <c r="G37" s="13"/>
      <c r="H37" s="13"/>
      <c r="I37" s="13"/>
      <c r="J37" s="8"/>
    </row>
    <row r="38" spans="1:10" ht="12.75">
      <c r="A38" s="7" t="s">
        <v>108</v>
      </c>
      <c r="B38" s="3"/>
      <c r="E38" s="13">
        <v>-39</v>
      </c>
      <c r="F38" s="13">
        <v>0</v>
      </c>
      <c r="G38" s="13">
        <v>-39</v>
      </c>
      <c r="H38" s="13">
        <v>0</v>
      </c>
      <c r="I38" s="13"/>
      <c r="J38" s="8"/>
    </row>
    <row r="39" spans="2:10" ht="12.75">
      <c r="B39" s="7" t="s">
        <v>107</v>
      </c>
      <c r="E39" s="13"/>
      <c r="F39" s="13"/>
      <c r="G39" s="13"/>
      <c r="H39" s="13"/>
      <c r="I39" s="13"/>
      <c r="J39" s="8"/>
    </row>
    <row r="40" spans="2:10" ht="7.5" customHeight="1">
      <c r="B40" s="7"/>
      <c r="E40" s="9"/>
      <c r="F40" s="9"/>
      <c r="G40" s="9"/>
      <c r="H40" s="9"/>
      <c r="I40" s="13"/>
      <c r="J40" s="8"/>
    </row>
    <row r="41" spans="1:10" ht="12.75">
      <c r="A41" s="2" t="s">
        <v>109</v>
      </c>
      <c r="B41" s="7"/>
      <c r="E41" s="13">
        <f>SUM(E35:E40)</f>
        <v>12657</v>
      </c>
      <c r="F41" s="13">
        <f>SUM(F35:F40)</f>
        <v>8649</v>
      </c>
      <c r="G41" s="13">
        <f>SUM(G35:G40)</f>
        <v>12657</v>
      </c>
      <c r="H41" s="13">
        <f>SUM(H35:H40)</f>
        <v>8649</v>
      </c>
      <c r="I41" s="13"/>
      <c r="J41" s="8"/>
    </row>
    <row r="42" spans="1:10" ht="7.5" customHeight="1" thickBot="1">
      <c r="A42" s="7"/>
      <c r="B42" s="3"/>
      <c r="E42" s="14"/>
      <c r="F42" s="14"/>
      <c r="G42" s="14"/>
      <c r="H42" s="14"/>
      <c r="J42" s="8"/>
    </row>
    <row r="43" spans="1:10" ht="12.75">
      <c r="A43" s="7"/>
      <c r="B43" s="3"/>
      <c r="E43" s="13"/>
      <c r="F43" s="13"/>
      <c r="G43" s="13"/>
      <c r="H43" s="13"/>
      <c r="J43" s="8"/>
    </row>
    <row r="44" spans="1:10" ht="12.75">
      <c r="A44" s="7"/>
      <c r="B44" s="3"/>
      <c r="E44" s="13"/>
      <c r="F44" s="13"/>
      <c r="G44" s="13"/>
      <c r="H44" s="13"/>
      <c r="J44" s="8"/>
    </row>
    <row r="45" spans="1:10" ht="12.75">
      <c r="A45" s="15" t="s">
        <v>110</v>
      </c>
      <c r="B45" s="3"/>
      <c r="E45" s="13"/>
      <c r="F45" s="13"/>
      <c r="G45" s="13"/>
      <c r="H45" s="13"/>
      <c r="J45" s="8"/>
    </row>
    <row r="46" spans="1:10" ht="7.5" customHeight="1">
      <c r="A46" s="7"/>
      <c r="B46" s="3"/>
      <c r="E46" s="13"/>
      <c r="F46" s="13"/>
      <c r="G46" s="13"/>
      <c r="H46" s="13"/>
      <c r="J46" s="8"/>
    </row>
    <row r="47" spans="1:10" ht="12.75">
      <c r="A47" s="7" t="s">
        <v>131</v>
      </c>
      <c r="B47" s="3"/>
      <c r="E47" s="13">
        <f>E35-E49</f>
        <v>12152</v>
      </c>
      <c r="F47" s="13">
        <f>F35-F49</f>
        <v>8130</v>
      </c>
      <c r="G47" s="13">
        <f>G35-G49</f>
        <v>12152</v>
      </c>
      <c r="H47" s="13">
        <f>H35-H49</f>
        <v>8130</v>
      </c>
      <c r="J47" s="8"/>
    </row>
    <row r="48" spans="1:10" ht="7.5" customHeight="1">
      <c r="A48" s="7"/>
      <c r="B48" s="3"/>
      <c r="E48" s="13"/>
      <c r="F48" s="13"/>
      <c r="G48" s="13"/>
      <c r="H48" s="13"/>
      <c r="J48" s="8"/>
    </row>
    <row r="49" spans="1:10" ht="12.75">
      <c r="A49" s="7" t="s">
        <v>101</v>
      </c>
      <c r="B49" s="3"/>
      <c r="E49" s="13">
        <v>544</v>
      </c>
      <c r="F49" s="13">
        <v>519</v>
      </c>
      <c r="G49" s="13">
        <v>544</v>
      </c>
      <c r="H49" s="13">
        <v>519</v>
      </c>
      <c r="I49" s="8"/>
      <c r="J49" s="8"/>
    </row>
    <row r="50" spans="1:10" ht="7.5" customHeight="1">
      <c r="A50" s="7"/>
      <c r="B50" s="3"/>
      <c r="E50" s="9"/>
      <c r="F50" s="9"/>
      <c r="G50" s="9"/>
      <c r="H50" s="9"/>
      <c r="I50" s="8"/>
      <c r="J50" s="8"/>
    </row>
    <row r="51" spans="1:8" ht="12.75">
      <c r="A51" s="7"/>
      <c r="B51" s="3"/>
      <c r="E51" s="13">
        <f>SUM(E47:E49)</f>
        <v>12696</v>
      </c>
      <c r="F51" s="13">
        <f>SUM(F47:F49)</f>
        <v>8649</v>
      </c>
      <c r="G51" s="13">
        <f>SUM(G47:G49)</f>
        <v>12696</v>
      </c>
      <c r="H51" s="13">
        <f>SUM(H47:H49)</f>
        <v>8649</v>
      </c>
    </row>
    <row r="52" spans="1:8" ht="7.5" customHeight="1" thickBot="1">
      <c r="A52" s="7"/>
      <c r="B52" s="3"/>
      <c r="E52" s="14"/>
      <c r="F52" s="14"/>
      <c r="G52" s="43"/>
      <c r="H52" s="43"/>
    </row>
    <row r="53" spans="1:8" ht="12.75">
      <c r="A53" s="7"/>
      <c r="B53" s="3"/>
      <c r="E53" s="13"/>
      <c r="F53" s="13"/>
      <c r="G53" s="41"/>
      <c r="H53" s="41"/>
    </row>
    <row r="54" spans="1:8" ht="12.75">
      <c r="A54" s="15" t="s">
        <v>111</v>
      </c>
      <c r="B54" s="3"/>
      <c r="E54" s="13"/>
      <c r="F54" s="13"/>
      <c r="G54" s="41"/>
      <c r="H54" s="41"/>
    </row>
    <row r="55" spans="1:8" ht="12.75">
      <c r="A55" s="7"/>
      <c r="B55" s="3"/>
      <c r="E55" s="13"/>
      <c r="F55" s="13"/>
      <c r="G55" s="41"/>
      <c r="H55" s="41"/>
    </row>
    <row r="56" spans="1:8" ht="12.75">
      <c r="A56" s="7" t="s">
        <v>131</v>
      </c>
      <c r="B56" s="3"/>
      <c r="E56" s="13">
        <f>E41-E58</f>
        <v>12115</v>
      </c>
      <c r="F56" s="13">
        <f>F41-F58</f>
        <v>8130</v>
      </c>
      <c r="G56" s="13">
        <f>G41-G58</f>
        <v>12115</v>
      </c>
      <c r="H56" s="13">
        <f>H41-H58</f>
        <v>8130</v>
      </c>
    </row>
    <row r="57" spans="1:8" ht="7.5" customHeight="1">
      <c r="A57" s="7"/>
      <c r="B57" s="3"/>
      <c r="E57" s="13"/>
      <c r="F57" s="13"/>
      <c r="G57" s="13"/>
      <c r="H57" s="13"/>
    </row>
    <row r="58" spans="1:8" ht="12.75">
      <c r="A58" s="7" t="s">
        <v>101</v>
      </c>
      <c r="B58" s="3"/>
      <c r="E58" s="13">
        <f>544-2</f>
        <v>542</v>
      </c>
      <c r="F58" s="13">
        <v>519</v>
      </c>
      <c r="G58" s="13">
        <v>542</v>
      </c>
      <c r="H58" s="13">
        <v>519</v>
      </c>
    </row>
    <row r="59" spans="1:8" ht="7.5" customHeight="1">
      <c r="A59" s="7"/>
      <c r="B59" s="3"/>
      <c r="E59" s="9"/>
      <c r="F59" s="9"/>
      <c r="G59" s="9"/>
      <c r="H59" s="9"/>
    </row>
    <row r="60" spans="1:8" ht="12.75">
      <c r="A60" s="7"/>
      <c r="B60" s="3"/>
      <c r="E60" s="13">
        <f>SUM(E56:E58)</f>
        <v>12657</v>
      </c>
      <c r="F60" s="13">
        <f>SUM(F56:F58)</f>
        <v>8649</v>
      </c>
      <c r="G60" s="13">
        <f>SUM(G56:G58)</f>
        <v>12657</v>
      </c>
      <c r="H60" s="13">
        <f>SUM(H56:H58)</f>
        <v>8649</v>
      </c>
    </row>
    <row r="61" spans="1:8" ht="7.5" customHeight="1" thickBot="1">
      <c r="A61" s="7"/>
      <c r="B61" s="3"/>
      <c r="E61" s="14"/>
      <c r="F61" s="14"/>
      <c r="G61" s="14"/>
      <c r="H61" s="14"/>
    </row>
    <row r="62" spans="1:8" ht="12.75">
      <c r="A62" s="7"/>
      <c r="B62" s="3"/>
      <c r="E62" s="13"/>
      <c r="F62" s="13"/>
      <c r="G62" s="13"/>
      <c r="H62" s="13"/>
    </row>
    <row r="63" spans="1:8" ht="12.75">
      <c r="A63" s="15" t="s">
        <v>51</v>
      </c>
      <c r="B63" s="3"/>
      <c r="E63" s="13"/>
      <c r="F63" s="13"/>
      <c r="G63" s="41"/>
      <c r="H63" s="41"/>
    </row>
    <row r="64" spans="1:8" ht="7.5" customHeight="1">
      <c r="A64" s="7"/>
      <c r="B64" s="3"/>
      <c r="E64" s="13"/>
      <c r="F64" s="21"/>
      <c r="G64" s="13"/>
      <c r="H64" s="21"/>
    </row>
    <row r="65" spans="1:8" ht="12.75">
      <c r="A65" s="7"/>
      <c r="B65" s="7" t="s">
        <v>10</v>
      </c>
      <c r="E65" s="32">
        <f>E47/($F$123*2-3066)*100</f>
        <v>9.035212943135855</v>
      </c>
      <c r="F65" s="32">
        <f>F47/($F$123*2-1595)*100</f>
        <v>5.979392058367104</v>
      </c>
      <c r="G65" s="32">
        <f>G47/($F$123*2-3066)*100</f>
        <v>9.035212943135855</v>
      </c>
      <c r="H65" s="32">
        <f>H47/($F$123*2-1595)*100</f>
        <v>5.979392058367104</v>
      </c>
    </row>
    <row r="66" spans="1:8" ht="7.5" customHeight="1">
      <c r="A66" s="7"/>
      <c r="B66" s="3"/>
      <c r="E66" s="32"/>
      <c r="F66" s="26"/>
      <c r="G66" s="32"/>
      <c r="H66" s="26"/>
    </row>
    <row r="67" spans="1:8" ht="12.75">
      <c r="A67" s="7"/>
      <c r="B67" s="7" t="s">
        <v>11</v>
      </c>
      <c r="E67" s="51" t="s">
        <v>81</v>
      </c>
      <c r="F67" s="51" t="s">
        <v>81</v>
      </c>
      <c r="G67" s="51" t="s">
        <v>81</v>
      </c>
      <c r="H67" s="51" t="s">
        <v>81</v>
      </c>
    </row>
    <row r="68" spans="1:8" ht="12.75">
      <c r="A68" s="7"/>
      <c r="B68" s="7"/>
      <c r="E68" s="13"/>
      <c r="F68" s="21"/>
      <c r="G68" s="13"/>
      <c r="H68" s="21"/>
    </row>
    <row r="69" spans="1:8" ht="12.75">
      <c r="A69" s="7"/>
      <c r="B69" s="7"/>
      <c r="E69" s="13"/>
      <c r="F69" s="21"/>
      <c r="G69" s="13"/>
      <c r="H69" s="21"/>
    </row>
    <row r="70" spans="1:8" ht="12.75">
      <c r="A70" s="7"/>
      <c r="B70" s="7"/>
      <c r="E70" s="13"/>
      <c r="F70" s="21"/>
      <c r="G70" s="13"/>
      <c r="H70" s="21"/>
    </row>
    <row r="71" spans="1:8" ht="12.75">
      <c r="A71" s="7" t="s">
        <v>119</v>
      </c>
      <c r="B71" s="7"/>
      <c r="E71" s="13"/>
      <c r="F71" s="21"/>
      <c r="G71" s="13"/>
      <c r="H71" s="21"/>
    </row>
    <row r="72" spans="1:8" ht="12.75">
      <c r="A72" s="7" t="s">
        <v>118</v>
      </c>
      <c r="B72" s="7"/>
      <c r="E72" s="13"/>
      <c r="F72" s="21"/>
      <c r="G72" s="13"/>
      <c r="H72" s="21"/>
    </row>
    <row r="73" spans="1:8" ht="12.75" customHeight="1">
      <c r="A73" s="7"/>
      <c r="B73" s="3"/>
      <c r="C73" s="7"/>
      <c r="E73" s="8"/>
      <c r="F73" s="8"/>
      <c r="G73" s="8"/>
      <c r="H73" s="8"/>
    </row>
    <row r="74" spans="1:8" ht="12.75" customHeight="1">
      <c r="A74" s="7"/>
      <c r="B74" s="3"/>
      <c r="C74" s="7"/>
      <c r="E74" s="8"/>
      <c r="F74" s="8"/>
      <c r="G74" s="8"/>
      <c r="H74" s="8"/>
    </row>
    <row r="75" spans="1:8" ht="12.75" customHeight="1">
      <c r="A75" s="29" t="s">
        <v>37</v>
      </c>
      <c r="B75" s="3"/>
      <c r="C75" s="7"/>
      <c r="E75" s="8"/>
      <c r="F75" s="8"/>
      <c r="G75" s="8"/>
      <c r="H75" s="8"/>
    </row>
    <row r="76" spans="1:8" ht="12.75" customHeight="1">
      <c r="A76" s="1" t="s">
        <v>36</v>
      </c>
      <c r="B76" s="3"/>
      <c r="C76" s="7"/>
      <c r="E76" s="8"/>
      <c r="F76" s="8"/>
      <c r="G76" s="8"/>
      <c r="H76" s="8"/>
    </row>
    <row r="77" spans="1:8" ht="9" customHeight="1">
      <c r="A77" s="7"/>
      <c r="B77" s="3"/>
      <c r="C77" s="7"/>
      <c r="E77" s="8"/>
      <c r="F77" s="8"/>
      <c r="G77" s="8"/>
      <c r="H77" s="8"/>
    </row>
    <row r="78" spans="1:8" ht="12.75" customHeight="1">
      <c r="A78" s="15" t="s">
        <v>97</v>
      </c>
      <c r="B78" s="3"/>
      <c r="C78" s="7"/>
      <c r="E78" s="8"/>
      <c r="F78" s="8"/>
      <c r="G78" s="8"/>
      <c r="H78" s="8"/>
    </row>
    <row r="79" spans="1:8" ht="12.75" customHeight="1">
      <c r="A79" s="15" t="s">
        <v>98</v>
      </c>
      <c r="B79" s="3"/>
      <c r="C79" s="7"/>
      <c r="E79" s="8"/>
      <c r="F79" s="8"/>
      <c r="G79" s="8"/>
      <c r="H79" s="8"/>
    </row>
    <row r="80" spans="1:8" ht="9" customHeight="1">
      <c r="A80" s="30"/>
      <c r="B80" s="3"/>
      <c r="C80" s="7"/>
      <c r="E80" s="8"/>
      <c r="F80" s="8"/>
      <c r="G80" s="8"/>
      <c r="H80" s="8"/>
    </row>
    <row r="81" spans="1:8" ht="12.75">
      <c r="A81" s="15"/>
      <c r="B81" s="3"/>
      <c r="C81" s="7"/>
      <c r="E81" s="8"/>
      <c r="F81" s="17" t="s">
        <v>5</v>
      </c>
      <c r="G81" s="16"/>
      <c r="H81" s="17" t="s">
        <v>5</v>
      </c>
    </row>
    <row r="82" spans="1:8" ht="12.75">
      <c r="A82" s="7"/>
      <c r="B82" s="3"/>
      <c r="C82" s="7"/>
      <c r="E82" s="8"/>
      <c r="F82" s="39">
        <f>E10</f>
        <v>40268</v>
      </c>
      <c r="G82" s="16"/>
      <c r="H82" s="39">
        <v>40178</v>
      </c>
    </row>
    <row r="83" spans="1:8" ht="12.75">
      <c r="A83" s="7"/>
      <c r="B83" s="3"/>
      <c r="C83" s="7"/>
      <c r="E83" s="8"/>
      <c r="F83" s="39"/>
      <c r="G83" s="16"/>
      <c r="H83" s="39" t="s">
        <v>122</v>
      </c>
    </row>
    <row r="84" spans="1:8" ht="12.75">
      <c r="A84" s="7"/>
      <c r="B84" s="3"/>
      <c r="C84" s="7"/>
      <c r="E84" s="8"/>
      <c r="F84" s="19" t="s">
        <v>1</v>
      </c>
      <c r="G84" s="16"/>
      <c r="H84" s="19" t="s">
        <v>1</v>
      </c>
    </row>
    <row r="85" spans="2:8" ht="4.5" customHeight="1">
      <c r="B85" s="3"/>
      <c r="C85" s="3"/>
      <c r="E85" s="8"/>
      <c r="F85" s="8"/>
      <c r="G85" s="8"/>
      <c r="H85" s="8"/>
    </row>
    <row r="86" spans="1:8" ht="12.75" customHeight="1">
      <c r="A86" s="15" t="s">
        <v>39</v>
      </c>
      <c r="B86" s="3"/>
      <c r="C86" s="3"/>
      <c r="E86" s="8"/>
      <c r="F86" s="8"/>
      <c r="G86" s="8"/>
      <c r="H86" s="16"/>
    </row>
    <row r="87" spans="1:8" ht="4.5" customHeight="1">
      <c r="A87" s="7"/>
      <c r="B87" s="3"/>
      <c r="C87" s="3"/>
      <c r="E87" s="8"/>
      <c r="F87" s="10"/>
      <c r="G87" s="8"/>
      <c r="H87" s="10"/>
    </row>
    <row r="88" spans="2:8" ht="12.75" customHeight="1">
      <c r="B88" s="7" t="s">
        <v>44</v>
      </c>
      <c r="C88" s="7"/>
      <c r="F88" s="11">
        <v>159856</v>
      </c>
      <c r="G88" s="8"/>
      <c r="H88" s="11">
        <f>88539+55899</f>
        <v>144438</v>
      </c>
    </row>
    <row r="89" spans="2:8" ht="4.5" customHeight="1">
      <c r="B89" s="7"/>
      <c r="C89" s="7"/>
      <c r="F89" s="11"/>
      <c r="G89" s="8"/>
      <c r="H89" s="11"/>
    </row>
    <row r="90" spans="2:8" ht="12.75" customHeight="1">
      <c r="B90" s="7" t="s">
        <v>90</v>
      </c>
      <c r="C90" s="7"/>
      <c r="F90" s="11">
        <v>80190</v>
      </c>
      <c r="G90" s="8"/>
      <c r="H90" s="11">
        <v>79223</v>
      </c>
    </row>
    <row r="91" spans="1:8" ht="4.5" customHeight="1">
      <c r="A91" s="7"/>
      <c r="C91" s="7"/>
      <c r="F91" s="11"/>
      <c r="G91" s="8"/>
      <c r="H91" s="11"/>
    </row>
    <row r="92" spans="2:8" ht="12.75" customHeight="1">
      <c r="B92" s="1" t="s">
        <v>34</v>
      </c>
      <c r="C92" s="7"/>
      <c r="F92" s="11">
        <v>16278</v>
      </c>
      <c r="G92" s="8"/>
      <c r="H92" s="11">
        <v>16278</v>
      </c>
    </row>
    <row r="93" spans="3:8" ht="4.5" customHeight="1">
      <c r="C93" s="7"/>
      <c r="F93" s="11"/>
      <c r="G93" s="8"/>
      <c r="H93" s="11"/>
    </row>
    <row r="94" spans="2:8" ht="12.75" customHeight="1">
      <c r="B94" s="1" t="s">
        <v>84</v>
      </c>
      <c r="C94" s="7"/>
      <c r="F94" s="11">
        <v>56371</v>
      </c>
      <c r="G94" s="8"/>
      <c r="H94" s="11">
        <v>54794</v>
      </c>
    </row>
    <row r="95" spans="2:8" ht="4.5" customHeight="1">
      <c r="B95" s="7"/>
      <c r="C95" s="7"/>
      <c r="F95" s="11"/>
      <c r="G95" s="8"/>
      <c r="H95" s="11"/>
    </row>
    <row r="96" spans="2:8" ht="12" customHeight="1">
      <c r="B96" s="1" t="s">
        <v>83</v>
      </c>
      <c r="C96" s="7"/>
      <c r="F96" s="11">
        <v>9925</v>
      </c>
      <c r="G96" s="8"/>
      <c r="H96" s="11">
        <v>10861</v>
      </c>
    </row>
    <row r="97" spans="2:8" ht="4.5" customHeight="1">
      <c r="B97" s="7"/>
      <c r="C97" s="7"/>
      <c r="F97" s="11"/>
      <c r="G97" s="8"/>
      <c r="H97" s="11"/>
    </row>
    <row r="98" spans="2:8" ht="12.75" customHeight="1">
      <c r="B98" s="7" t="s">
        <v>35</v>
      </c>
      <c r="C98" s="7"/>
      <c r="F98" s="11">
        <f>24+564</f>
        <v>588</v>
      </c>
      <c r="G98" s="8"/>
      <c r="H98" s="11">
        <v>592</v>
      </c>
    </row>
    <row r="99" spans="1:8" ht="4.5" customHeight="1">
      <c r="A99" s="7"/>
      <c r="B99" s="7"/>
      <c r="C99" s="7"/>
      <c r="F99" s="11"/>
      <c r="G99" s="8"/>
      <c r="H99" s="11"/>
    </row>
    <row r="100" spans="1:8" ht="12.75" customHeight="1">
      <c r="A100" s="7" t="s">
        <v>67</v>
      </c>
      <c r="B100" s="7"/>
      <c r="C100" s="7"/>
      <c r="F100" s="10">
        <f>SUM(F88:F99)</f>
        <v>323208</v>
      </c>
      <c r="G100" s="8"/>
      <c r="H100" s="10">
        <f>SUM(H88:H99)</f>
        <v>306186</v>
      </c>
    </row>
    <row r="101" spans="1:8" ht="4.5" customHeight="1">
      <c r="A101" s="7"/>
      <c r="B101" s="7"/>
      <c r="C101" s="7"/>
      <c r="F101" s="12"/>
      <c r="G101" s="8"/>
      <c r="H101" s="12"/>
    </row>
    <row r="102" spans="1:8" ht="4.5" customHeight="1">
      <c r="A102" s="7"/>
      <c r="B102" s="7"/>
      <c r="C102" s="7"/>
      <c r="F102" s="13"/>
      <c r="G102" s="8"/>
      <c r="H102" s="13"/>
    </row>
    <row r="103" spans="1:8" ht="12.75" customHeight="1">
      <c r="A103" s="15" t="s">
        <v>68</v>
      </c>
      <c r="C103" s="7"/>
      <c r="F103" s="13"/>
      <c r="G103" s="8"/>
      <c r="H103" s="13"/>
    </row>
    <row r="104" spans="1:8" ht="4.5" customHeight="1">
      <c r="A104" s="7"/>
      <c r="C104" s="7"/>
      <c r="F104" s="10"/>
      <c r="G104" s="8"/>
      <c r="H104" s="10"/>
    </row>
    <row r="105" spans="1:8" ht="12.75" customHeight="1">
      <c r="A105" s="7"/>
      <c r="B105" s="7" t="s">
        <v>7</v>
      </c>
      <c r="F105" s="18">
        <v>32824</v>
      </c>
      <c r="G105" s="8"/>
      <c r="H105" s="18">
        <v>31292</v>
      </c>
    </row>
    <row r="106" spans="1:8" ht="4.5" customHeight="1">
      <c r="A106" s="7"/>
      <c r="B106" s="7"/>
      <c r="C106" s="7"/>
      <c r="F106" s="11"/>
      <c r="G106" s="8"/>
      <c r="H106" s="11"/>
    </row>
    <row r="107" spans="1:8" ht="12.75" customHeight="1">
      <c r="A107" s="7"/>
      <c r="B107" s="7" t="s">
        <v>75</v>
      </c>
      <c r="C107" s="7"/>
      <c r="F107" s="11">
        <v>82005</v>
      </c>
      <c r="G107" s="8"/>
      <c r="H107" s="11">
        <v>96509</v>
      </c>
    </row>
    <row r="108" spans="1:8" ht="4.5" customHeight="1">
      <c r="A108" s="7"/>
      <c r="B108" s="7"/>
      <c r="C108" s="7"/>
      <c r="F108" s="11"/>
      <c r="G108" s="8"/>
      <c r="H108" s="11"/>
    </row>
    <row r="109" spans="1:8" ht="12.75" customHeight="1">
      <c r="A109" s="7"/>
      <c r="B109" s="7" t="s">
        <v>76</v>
      </c>
      <c r="C109" s="7"/>
      <c r="F109" s="18">
        <v>13855</v>
      </c>
      <c r="G109" s="8"/>
      <c r="H109" s="18">
        <f>13127+1270</f>
        <v>14397</v>
      </c>
    </row>
    <row r="110" spans="1:8" ht="4.5" customHeight="1">
      <c r="A110" s="7"/>
      <c r="B110" s="7"/>
      <c r="C110" s="7"/>
      <c r="F110" s="11"/>
      <c r="G110" s="8"/>
      <c r="H110" s="11"/>
    </row>
    <row r="111" spans="1:8" ht="12.75" customHeight="1">
      <c r="A111" s="7"/>
      <c r="B111" s="7" t="s">
        <v>79</v>
      </c>
      <c r="C111" s="7"/>
      <c r="F111" s="18">
        <v>16890</v>
      </c>
      <c r="G111" s="8"/>
      <c r="H111" s="18">
        <v>20337</v>
      </c>
    </row>
    <row r="112" spans="1:8" ht="4.5" customHeight="1">
      <c r="A112" s="7"/>
      <c r="B112" s="7"/>
      <c r="C112" s="7"/>
      <c r="F112" s="18"/>
      <c r="G112" s="8"/>
      <c r="H112" s="18"/>
    </row>
    <row r="113" spans="1:8" ht="12.75" customHeight="1">
      <c r="A113" s="7"/>
      <c r="B113" s="7" t="s">
        <v>45</v>
      </c>
      <c r="C113" s="7"/>
      <c r="F113" s="18">
        <f>868+23447</f>
        <v>24315</v>
      </c>
      <c r="G113" s="8"/>
      <c r="H113" s="18">
        <f>864+28862</f>
        <v>29726</v>
      </c>
    </row>
    <row r="114" spans="1:8" ht="4.5" customHeight="1">
      <c r="A114" s="7"/>
      <c r="B114" s="7"/>
      <c r="C114" s="7"/>
      <c r="F114" s="18"/>
      <c r="G114" s="8"/>
      <c r="H114" s="18"/>
    </row>
    <row r="115" spans="1:8" ht="12.75" customHeight="1">
      <c r="A115" s="7" t="s">
        <v>52</v>
      </c>
      <c r="B115" s="7"/>
      <c r="C115" s="7"/>
      <c r="F115" s="10">
        <f>SUM(F105:F114)</f>
        <v>169889</v>
      </c>
      <c r="G115" s="8"/>
      <c r="H115" s="10">
        <f>SUM(H105:H114)</f>
        <v>192261</v>
      </c>
    </row>
    <row r="116" spans="1:8" ht="4.5" customHeight="1">
      <c r="A116" s="7"/>
      <c r="B116" s="7"/>
      <c r="C116" s="7"/>
      <c r="F116" s="12"/>
      <c r="G116" s="8"/>
      <c r="H116" s="12"/>
    </row>
    <row r="117" spans="1:8" ht="7.5" customHeight="1">
      <c r="A117" s="7"/>
      <c r="B117" s="7"/>
      <c r="C117" s="7"/>
      <c r="F117" s="13"/>
      <c r="G117" s="8"/>
      <c r="H117" s="13"/>
    </row>
    <row r="118" spans="1:8" ht="12.75" customHeight="1">
      <c r="A118" s="15" t="s">
        <v>38</v>
      </c>
      <c r="B118" s="7"/>
      <c r="C118" s="7"/>
      <c r="F118" s="13">
        <f>F100+F115</f>
        <v>493097</v>
      </c>
      <c r="G118" s="8"/>
      <c r="H118" s="13">
        <f>H100+H115</f>
        <v>498447</v>
      </c>
    </row>
    <row r="119" spans="1:8" ht="4.5" customHeight="1" thickBot="1">
      <c r="A119" s="7"/>
      <c r="B119" s="7"/>
      <c r="C119" s="7"/>
      <c r="F119" s="14"/>
      <c r="G119" s="8"/>
      <c r="H119" s="14"/>
    </row>
    <row r="120" spans="1:8" ht="10.5" customHeight="1">
      <c r="A120" s="7"/>
      <c r="B120" s="7"/>
      <c r="C120" s="7"/>
      <c r="F120" s="13"/>
      <c r="G120" s="8"/>
      <c r="H120" s="13"/>
    </row>
    <row r="121" spans="1:8" ht="12.75" customHeight="1">
      <c r="A121" s="15" t="s">
        <v>117</v>
      </c>
      <c r="B121" s="7"/>
      <c r="C121" s="7"/>
      <c r="F121" s="13"/>
      <c r="G121" s="8"/>
      <c r="H121" s="13"/>
    </row>
    <row r="122" spans="1:8" ht="4.5" customHeight="1">
      <c r="A122" s="7"/>
      <c r="B122" s="7"/>
      <c r="C122" s="7"/>
      <c r="F122" s="10"/>
      <c r="G122" s="8"/>
      <c r="H122" s="10"/>
    </row>
    <row r="123" spans="1:8" ht="12.75" customHeight="1">
      <c r="A123" s="7"/>
      <c r="B123" s="7" t="s">
        <v>46</v>
      </c>
      <c r="C123" s="7"/>
      <c r="F123" s="11">
        <v>68781</v>
      </c>
      <c r="G123" s="8"/>
      <c r="H123" s="11">
        <v>68781</v>
      </c>
    </row>
    <row r="124" spans="1:8" ht="4.5" customHeight="1">
      <c r="A124" s="7"/>
      <c r="B124" s="7"/>
      <c r="C124" s="7"/>
      <c r="F124" s="11"/>
      <c r="G124" s="8"/>
      <c r="H124" s="11"/>
    </row>
    <row r="125" spans="1:8" ht="12.75" customHeight="1">
      <c r="A125" s="7"/>
      <c r="B125" s="7" t="s">
        <v>85</v>
      </c>
      <c r="C125" s="7"/>
      <c r="F125" s="11">
        <v>-10273</v>
      </c>
      <c r="G125" s="8"/>
      <c r="H125" s="11">
        <v>-8882</v>
      </c>
    </row>
    <row r="126" spans="1:8" ht="4.5" customHeight="1">
      <c r="A126" s="7"/>
      <c r="B126" s="7"/>
      <c r="C126" s="7"/>
      <c r="F126" s="11"/>
      <c r="G126" s="8"/>
      <c r="H126" s="11"/>
    </row>
    <row r="127" spans="1:8" ht="12.75">
      <c r="A127" s="7"/>
      <c r="B127" s="7" t="s">
        <v>4</v>
      </c>
      <c r="C127" s="7"/>
      <c r="F127" s="11">
        <f>194712+5559-464-4</f>
        <v>199803</v>
      </c>
      <c r="G127" s="8"/>
      <c r="H127" s="11">
        <f>5559+183400-441</f>
        <v>188518</v>
      </c>
    </row>
    <row r="128" spans="1:8" ht="4.5" customHeight="1">
      <c r="A128" s="7"/>
      <c r="B128" s="7"/>
      <c r="C128" s="7"/>
      <c r="F128" s="12"/>
      <c r="G128" s="8"/>
      <c r="H128" s="12"/>
    </row>
    <row r="129" spans="1:8" ht="12.75" customHeight="1">
      <c r="A129" s="7"/>
      <c r="B129" s="7"/>
      <c r="C129" s="7"/>
      <c r="F129" s="11">
        <f>SUM(F123:F128)</f>
        <v>258311</v>
      </c>
      <c r="G129" s="8"/>
      <c r="H129" s="11">
        <f>SUM(H123:H128)</f>
        <v>248417</v>
      </c>
    </row>
    <row r="130" spans="1:8" ht="4.5" customHeight="1">
      <c r="A130" s="7"/>
      <c r="B130" s="7"/>
      <c r="C130" s="7"/>
      <c r="F130" s="11"/>
      <c r="G130" s="8"/>
      <c r="H130" s="11"/>
    </row>
    <row r="131" spans="1:8" ht="12.75" customHeight="1">
      <c r="A131" s="15" t="s">
        <v>101</v>
      </c>
      <c r="C131" s="7"/>
      <c r="F131" s="11">
        <f>7024-16</f>
        <v>7008</v>
      </c>
      <c r="G131" s="8"/>
      <c r="H131" s="11">
        <f>6878</f>
        <v>6878</v>
      </c>
    </row>
    <row r="132" spans="1:8" ht="4.5" customHeight="1">
      <c r="A132" s="7"/>
      <c r="B132" s="7"/>
      <c r="C132" s="7"/>
      <c r="F132" s="12"/>
      <c r="G132" s="8"/>
      <c r="H132" s="12"/>
    </row>
    <row r="133" spans="1:8" ht="12.75" customHeight="1">
      <c r="A133" s="15" t="s">
        <v>69</v>
      </c>
      <c r="B133" s="7"/>
      <c r="C133" s="7"/>
      <c r="F133" s="11">
        <f>F129+F131</f>
        <v>265319</v>
      </c>
      <c r="G133" s="8"/>
      <c r="H133" s="11">
        <f>H129+H131</f>
        <v>255295</v>
      </c>
    </row>
    <row r="134" spans="1:8" ht="4.5" customHeight="1">
      <c r="A134" s="7"/>
      <c r="B134" s="7"/>
      <c r="C134" s="7"/>
      <c r="F134" s="12"/>
      <c r="G134" s="8"/>
      <c r="H134" s="12"/>
    </row>
    <row r="135" spans="1:8" ht="4.5" customHeight="1">
      <c r="A135" s="7"/>
      <c r="B135" s="7"/>
      <c r="C135" s="7"/>
      <c r="F135" s="13"/>
      <c r="G135" s="8"/>
      <c r="H135" s="13"/>
    </row>
    <row r="136" spans="1:8" ht="12.75" customHeight="1">
      <c r="A136" s="15" t="s">
        <v>40</v>
      </c>
      <c r="B136" s="7"/>
      <c r="C136" s="7"/>
      <c r="F136" s="13"/>
      <c r="G136" s="8"/>
      <c r="H136" s="13"/>
    </row>
    <row r="137" spans="1:8" ht="4.5" customHeight="1">
      <c r="A137" s="7"/>
      <c r="B137" s="7"/>
      <c r="C137" s="7"/>
      <c r="F137" s="10"/>
      <c r="G137" s="8"/>
      <c r="H137" s="10"/>
    </row>
    <row r="138" spans="1:8" ht="12.75" customHeight="1">
      <c r="A138" s="7"/>
      <c r="B138" s="20" t="s">
        <v>12</v>
      </c>
      <c r="C138" s="7"/>
      <c r="F138" s="11">
        <f>1612+87479</f>
        <v>89091</v>
      </c>
      <c r="G138" s="8"/>
      <c r="H138" s="11">
        <v>90571</v>
      </c>
    </row>
    <row r="139" spans="1:8" ht="4.5" customHeight="1">
      <c r="A139" s="7"/>
      <c r="B139" s="7"/>
      <c r="C139" s="7"/>
      <c r="F139" s="11"/>
      <c r="G139" s="8"/>
      <c r="H139" s="11"/>
    </row>
    <row r="140" spans="1:8" ht="12.75" customHeight="1">
      <c r="A140" s="7"/>
      <c r="B140" s="20" t="s">
        <v>54</v>
      </c>
      <c r="C140" s="7"/>
      <c r="F140" s="11">
        <v>10680</v>
      </c>
      <c r="G140" s="8"/>
      <c r="H140" s="11">
        <v>10680</v>
      </c>
    </row>
    <row r="141" spans="1:8" ht="4.5" customHeight="1">
      <c r="A141" s="7"/>
      <c r="B141" s="20"/>
      <c r="C141" s="7"/>
      <c r="F141" s="12"/>
      <c r="G141" s="8"/>
      <c r="H141" s="12"/>
    </row>
    <row r="142" spans="1:8" ht="12.75" customHeight="1">
      <c r="A142" s="7" t="s">
        <v>43</v>
      </c>
      <c r="B142" s="7"/>
      <c r="C142" s="7"/>
      <c r="F142" s="11">
        <f>F138+F140</f>
        <v>99771</v>
      </c>
      <c r="G142" s="8"/>
      <c r="H142" s="11">
        <f>H138+H140</f>
        <v>101251</v>
      </c>
    </row>
    <row r="143" spans="1:8" ht="4.5" customHeight="1">
      <c r="A143" s="7"/>
      <c r="B143" s="7"/>
      <c r="C143" s="7"/>
      <c r="F143" s="12"/>
      <c r="G143" s="8"/>
      <c r="H143" s="12"/>
    </row>
    <row r="144" spans="1:8" ht="4.5" customHeight="1">
      <c r="A144" s="7"/>
      <c r="B144" s="7"/>
      <c r="C144" s="7"/>
      <c r="F144" s="13"/>
      <c r="G144" s="8"/>
      <c r="H144" s="13"/>
    </row>
    <row r="145" spans="1:8" ht="12.75" customHeight="1">
      <c r="A145" s="15" t="s">
        <v>53</v>
      </c>
      <c r="C145" s="7"/>
      <c r="F145" s="13"/>
      <c r="G145" s="8"/>
      <c r="H145" s="13"/>
    </row>
    <row r="146" spans="1:8" ht="4.5" customHeight="1">
      <c r="A146" s="7"/>
      <c r="B146" s="7"/>
      <c r="C146" s="7"/>
      <c r="F146" s="10"/>
      <c r="G146" s="8"/>
      <c r="H146" s="10"/>
    </row>
    <row r="147" spans="1:8" ht="12.75" customHeight="1">
      <c r="A147" s="7"/>
      <c r="B147" s="7" t="s">
        <v>78</v>
      </c>
      <c r="C147" s="7"/>
      <c r="F147" s="18">
        <v>54181</v>
      </c>
      <c r="G147" s="8"/>
      <c r="H147" s="18">
        <v>57407</v>
      </c>
    </row>
    <row r="148" spans="1:8" ht="4.5" customHeight="1">
      <c r="A148" s="7"/>
      <c r="B148" s="7"/>
      <c r="C148" s="7"/>
      <c r="F148" s="18"/>
      <c r="G148" s="8"/>
      <c r="H148" s="18"/>
    </row>
    <row r="149" spans="1:8" ht="12.75" customHeight="1">
      <c r="A149" s="7"/>
      <c r="B149" s="7" t="s">
        <v>77</v>
      </c>
      <c r="C149" s="7"/>
      <c r="F149" s="18">
        <f>14070+587</f>
        <v>14657</v>
      </c>
      <c r="G149" s="8"/>
      <c r="H149" s="18">
        <f>12827+1726+70</f>
        <v>14623</v>
      </c>
    </row>
    <row r="150" spans="1:8" ht="4.5" customHeight="1">
      <c r="A150" s="7"/>
      <c r="B150" s="7"/>
      <c r="C150" s="7"/>
      <c r="F150" s="18"/>
      <c r="G150" s="8"/>
      <c r="H150" s="18"/>
    </row>
    <row r="151" spans="1:8" ht="12.75" customHeight="1">
      <c r="A151" s="7"/>
      <c r="B151" s="7" t="s">
        <v>80</v>
      </c>
      <c r="C151" s="7"/>
      <c r="F151" s="18">
        <v>12459</v>
      </c>
      <c r="G151" s="8"/>
      <c r="H151" s="18">
        <v>13739</v>
      </c>
    </row>
    <row r="152" spans="1:8" ht="4.5" customHeight="1">
      <c r="A152" s="7"/>
      <c r="B152" s="7"/>
      <c r="C152" s="7"/>
      <c r="F152" s="18"/>
      <c r="G152" s="8"/>
      <c r="H152" s="18"/>
    </row>
    <row r="153" spans="1:8" ht="12.75" customHeight="1">
      <c r="A153" s="7"/>
      <c r="B153" s="7" t="s">
        <v>41</v>
      </c>
      <c r="C153" s="7"/>
      <c r="F153" s="18">
        <v>0</v>
      </c>
      <c r="G153" s="8"/>
      <c r="H153" s="18">
        <v>0</v>
      </c>
    </row>
    <row r="154" spans="1:8" ht="4.5" customHeight="1">
      <c r="A154" s="7"/>
      <c r="B154" s="7"/>
      <c r="C154" s="7"/>
      <c r="F154" s="11"/>
      <c r="G154" s="8"/>
      <c r="H154" s="11"/>
    </row>
    <row r="155" spans="1:8" ht="12.75" customHeight="1">
      <c r="A155" s="7"/>
      <c r="B155" s="7" t="s">
        <v>12</v>
      </c>
      <c r="C155" s="7"/>
      <c r="F155" s="11">
        <f>2730+782+40015+3183</f>
        <v>46710</v>
      </c>
      <c r="G155" s="8"/>
      <c r="H155" s="11">
        <f>53908+2224</f>
        <v>56132</v>
      </c>
    </row>
    <row r="156" spans="1:8" ht="4.5" customHeight="1">
      <c r="A156" s="7"/>
      <c r="B156" s="7"/>
      <c r="C156" s="7"/>
      <c r="F156" s="19"/>
      <c r="G156" s="8"/>
      <c r="H156" s="19"/>
    </row>
    <row r="157" spans="1:8" ht="12.75" customHeight="1">
      <c r="A157" s="7" t="s">
        <v>55</v>
      </c>
      <c r="B157" s="7"/>
      <c r="C157" s="7"/>
      <c r="F157" s="10">
        <f>SUM(F147:F156)</f>
        <v>128007</v>
      </c>
      <c r="G157" s="8"/>
      <c r="H157" s="10">
        <f>SUM(H147:H156)</f>
        <v>141901</v>
      </c>
    </row>
    <row r="158" spans="1:8" ht="4.5" customHeight="1">
      <c r="A158" s="7"/>
      <c r="B158" s="7"/>
      <c r="C158" s="7"/>
      <c r="F158" s="12"/>
      <c r="G158" s="8"/>
      <c r="H158" s="12"/>
    </row>
    <row r="159" spans="1:8" ht="4.5" customHeight="1">
      <c r="A159" s="7"/>
      <c r="B159" s="7"/>
      <c r="C159" s="7"/>
      <c r="F159" s="42"/>
      <c r="G159" s="8"/>
      <c r="H159" s="42"/>
    </row>
    <row r="160" spans="1:8" ht="12.75" customHeight="1">
      <c r="A160" s="15" t="s">
        <v>42</v>
      </c>
      <c r="B160" s="7"/>
      <c r="C160" s="7"/>
      <c r="F160" s="13">
        <f>F133+F142+F157</f>
        <v>493097</v>
      </c>
      <c r="G160" s="8"/>
      <c r="H160" s="13">
        <f>H133+H142+H157</f>
        <v>498447</v>
      </c>
    </row>
    <row r="161" spans="1:8" ht="4.5" customHeight="1" thickBot="1">
      <c r="A161" s="7"/>
      <c r="B161" s="20"/>
      <c r="C161" s="20"/>
      <c r="F161" s="14"/>
      <c r="G161" s="8"/>
      <c r="H161" s="14"/>
    </row>
    <row r="162" spans="1:9" ht="12.75" customHeight="1">
      <c r="A162" s="7"/>
      <c r="B162" s="20"/>
      <c r="C162" s="20"/>
      <c r="F162" s="8"/>
      <c r="G162" s="8"/>
      <c r="H162" s="8"/>
      <c r="I162" s="8">
        <f>F118-F160</f>
        <v>0</v>
      </c>
    </row>
    <row r="163" spans="1:9" ht="7.5" customHeight="1">
      <c r="A163" s="7"/>
      <c r="B163" s="20"/>
      <c r="C163" s="20"/>
      <c r="F163" s="8"/>
      <c r="G163" s="8"/>
      <c r="H163" s="8"/>
      <c r="I163" s="8"/>
    </row>
    <row r="164" spans="1:8" ht="12.75" customHeight="1">
      <c r="A164" s="20" t="s">
        <v>56</v>
      </c>
      <c r="C164" s="20"/>
      <c r="F164" s="22">
        <f>F129/(F123*2-3066)</f>
        <v>1.9205849988103736</v>
      </c>
      <c r="G164" s="22"/>
      <c r="H164" s="22">
        <f>H129/(H123*2-462)</f>
        <v>1.8119401896425966</v>
      </c>
    </row>
    <row r="165" spans="1:8" ht="7.5" customHeight="1">
      <c r="A165" s="20"/>
      <c r="C165" s="20"/>
      <c r="F165" s="22"/>
      <c r="G165" s="22"/>
      <c r="H165" s="22"/>
    </row>
    <row r="166" spans="1:8" ht="12.75">
      <c r="A166" s="20"/>
      <c r="C166" s="20"/>
      <c r="F166" s="22"/>
      <c r="G166" s="22"/>
      <c r="H166" s="22"/>
    </row>
    <row r="167" spans="1:8" ht="12.75" customHeight="1">
      <c r="A167" s="7" t="s">
        <v>132</v>
      </c>
      <c r="C167" s="20"/>
      <c r="F167" s="22"/>
      <c r="G167" s="22"/>
      <c r="H167" s="22"/>
    </row>
    <row r="168" spans="1:8" ht="12.75" customHeight="1">
      <c r="A168" s="7" t="s">
        <v>118</v>
      </c>
      <c r="B168" s="7"/>
      <c r="E168" s="13"/>
      <c r="F168" s="21"/>
      <c r="G168" s="13"/>
      <c r="H168" s="22"/>
    </row>
    <row r="169" spans="1:8" ht="6.75" customHeight="1">
      <c r="A169" s="7"/>
      <c r="B169" s="7"/>
      <c r="E169" s="13"/>
      <c r="F169" s="21"/>
      <c r="G169" s="13"/>
      <c r="H169" s="22"/>
    </row>
    <row r="170" spans="1:8" ht="12.75" customHeight="1">
      <c r="A170" s="29" t="s">
        <v>37</v>
      </c>
      <c r="C170" s="20"/>
      <c r="F170" s="22"/>
      <c r="G170" s="22"/>
      <c r="H170" s="22"/>
    </row>
    <row r="171" spans="1:8" ht="12.75" customHeight="1">
      <c r="A171" s="1" t="s">
        <v>36</v>
      </c>
      <c r="C171" s="20"/>
      <c r="F171" s="22"/>
      <c r="G171" s="22"/>
      <c r="H171" s="22"/>
    </row>
    <row r="172" spans="1:8" ht="12.75" customHeight="1">
      <c r="A172" s="7"/>
      <c r="C172" s="20"/>
      <c r="F172" s="22"/>
      <c r="G172" s="22"/>
      <c r="H172" s="22"/>
    </row>
    <row r="173" spans="1:8" ht="12.75" customHeight="1">
      <c r="A173" s="15" t="s">
        <v>99</v>
      </c>
      <c r="C173" s="20"/>
      <c r="F173" s="22"/>
      <c r="G173" s="22"/>
      <c r="H173" s="22"/>
    </row>
    <row r="174" spans="1:10" ht="12.75" customHeight="1">
      <c r="A174" s="15" t="str">
        <f>A5</f>
        <v>FOR THE QUARTER ENDED 31 MARCH 2010</v>
      </c>
      <c r="C174" s="20"/>
      <c r="F174" s="22"/>
      <c r="G174" s="22"/>
      <c r="H174" s="22"/>
      <c r="J174" s="33"/>
    </row>
    <row r="175" spans="1:10" ht="12.75" customHeight="1">
      <c r="A175" s="7"/>
      <c r="C175" s="20"/>
      <c r="F175" s="23" t="s">
        <v>3</v>
      </c>
      <c r="G175" s="22"/>
      <c r="H175" s="4" t="s">
        <v>8</v>
      </c>
      <c r="J175" s="26"/>
    </row>
    <row r="176" spans="1:10" ht="12.75" customHeight="1">
      <c r="A176" s="7"/>
      <c r="C176" s="20"/>
      <c r="F176" s="24" t="s">
        <v>114</v>
      </c>
      <c r="G176" s="22"/>
      <c r="H176" s="24" t="s">
        <v>115</v>
      </c>
      <c r="J176" s="26"/>
    </row>
    <row r="177" spans="1:10" ht="12.75" customHeight="1">
      <c r="A177" s="7"/>
      <c r="C177" s="20"/>
      <c r="F177" s="39">
        <f>E10</f>
        <v>40268</v>
      </c>
      <c r="G177" s="22"/>
      <c r="H177" s="39">
        <f>F10</f>
        <v>39903</v>
      </c>
      <c r="J177" s="26"/>
    </row>
    <row r="178" spans="1:10" ht="12.75" customHeight="1">
      <c r="A178" s="7"/>
      <c r="C178" s="20"/>
      <c r="F178" s="25" t="s">
        <v>1</v>
      </c>
      <c r="G178" s="22"/>
      <c r="H178" s="25" t="s">
        <v>1</v>
      </c>
      <c r="J178" s="26"/>
    </row>
    <row r="179" spans="1:10" ht="12.75" customHeight="1">
      <c r="A179" s="7"/>
      <c r="C179" s="20"/>
      <c r="E179" s="8"/>
      <c r="F179" s="8"/>
      <c r="G179" s="8"/>
      <c r="H179" s="8"/>
      <c r="J179" s="13"/>
    </row>
    <row r="180" spans="1:10" ht="12.75" customHeight="1">
      <c r="A180" s="15" t="s">
        <v>62</v>
      </c>
      <c r="C180" s="20"/>
      <c r="E180" s="8"/>
      <c r="F180" s="8"/>
      <c r="G180" s="8"/>
      <c r="H180" s="8"/>
      <c r="J180" s="13"/>
    </row>
    <row r="181" spans="1:10" ht="12.75" customHeight="1">
      <c r="A181" s="7" t="s">
        <v>32</v>
      </c>
      <c r="C181" s="20"/>
      <c r="E181" s="8"/>
      <c r="F181" s="8">
        <f>G31</f>
        <v>14761</v>
      </c>
      <c r="G181" s="8"/>
      <c r="H181" s="8">
        <f>H31</f>
        <v>8532</v>
      </c>
      <c r="J181" s="13"/>
    </row>
    <row r="182" spans="1:10" ht="12.75" customHeight="1">
      <c r="A182" s="7"/>
      <c r="C182" s="20"/>
      <c r="E182" s="8"/>
      <c r="F182" s="8"/>
      <c r="G182" s="8"/>
      <c r="H182" s="8"/>
      <c r="J182" s="13"/>
    </row>
    <row r="183" spans="1:10" ht="12.75" customHeight="1">
      <c r="A183" s="7" t="s">
        <v>94</v>
      </c>
      <c r="C183" s="20"/>
      <c r="E183" s="8"/>
      <c r="F183" s="8"/>
      <c r="G183" s="8"/>
      <c r="H183" s="8"/>
      <c r="J183" s="13"/>
    </row>
    <row r="184" spans="1:10" ht="12.75" customHeight="1">
      <c r="A184" s="7"/>
      <c r="B184" s="1" t="s">
        <v>13</v>
      </c>
      <c r="C184" s="20"/>
      <c r="E184" s="8"/>
      <c r="F184" s="8">
        <v>1939</v>
      </c>
      <c r="G184" s="8"/>
      <c r="H184" s="8">
        <v>6324</v>
      </c>
      <c r="J184" s="13"/>
    </row>
    <row r="185" spans="1:10" ht="12.75" customHeight="1">
      <c r="A185" s="7"/>
      <c r="B185" s="1" t="s">
        <v>27</v>
      </c>
      <c r="C185" s="20"/>
      <c r="E185" s="8"/>
      <c r="F185" s="8">
        <v>-1531</v>
      </c>
      <c r="G185" s="8"/>
      <c r="H185" s="8">
        <v>-562</v>
      </c>
      <c r="J185" s="13"/>
    </row>
    <row r="186" spans="1:10" ht="12.75" customHeight="1">
      <c r="A186" s="7"/>
      <c r="C186" s="20"/>
      <c r="E186" s="8"/>
      <c r="F186" s="9"/>
      <c r="G186" s="8"/>
      <c r="H186" s="9"/>
      <c r="J186" s="13"/>
    </row>
    <row r="187" spans="1:10" ht="12.75" customHeight="1">
      <c r="A187" s="7" t="s">
        <v>14</v>
      </c>
      <c r="C187" s="20"/>
      <c r="E187" s="8"/>
      <c r="F187" s="8">
        <f>SUM(F181:F186)</f>
        <v>15169</v>
      </c>
      <c r="G187" s="8"/>
      <c r="H187" s="8">
        <f>SUM(H181:H186)</f>
        <v>14294</v>
      </c>
      <c r="J187" s="13"/>
    </row>
    <row r="188" spans="1:10" ht="12.75" customHeight="1">
      <c r="A188" s="7"/>
      <c r="C188" s="20"/>
      <c r="E188" s="8"/>
      <c r="F188" s="8"/>
      <c r="G188" s="8"/>
      <c r="H188" s="8"/>
      <c r="J188" s="13"/>
    </row>
    <row r="189" spans="1:10" ht="12.75" customHeight="1">
      <c r="A189" s="7" t="s">
        <v>15</v>
      </c>
      <c r="C189" s="20"/>
      <c r="E189" s="8"/>
      <c r="F189" s="8"/>
      <c r="G189" s="8"/>
      <c r="H189" s="8"/>
      <c r="J189" s="13"/>
    </row>
    <row r="190" spans="1:10" ht="12.75" customHeight="1">
      <c r="A190" s="7"/>
      <c r="B190" s="1" t="s">
        <v>16</v>
      </c>
      <c r="C190" s="20"/>
      <c r="E190" s="8"/>
      <c r="F190" s="8">
        <v>15761</v>
      </c>
      <c r="G190" s="8"/>
      <c r="H190" s="8">
        <v>14757</v>
      </c>
      <c r="J190" s="13"/>
    </row>
    <row r="191" spans="1:10" ht="12.75" customHeight="1">
      <c r="A191" s="7"/>
      <c r="B191" s="1" t="s">
        <v>17</v>
      </c>
      <c r="C191" s="20"/>
      <c r="E191" s="8"/>
      <c r="F191" s="8">
        <v>-4173</v>
      </c>
      <c r="G191" s="8"/>
      <c r="H191" s="8">
        <v>-27091</v>
      </c>
      <c r="J191" s="13"/>
    </row>
    <row r="192" spans="1:10" ht="12.75" customHeight="1">
      <c r="A192" s="7"/>
      <c r="C192" s="20"/>
      <c r="E192" s="8"/>
      <c r="F192" s="9"/>
      <c r="G192" s="8"/>
      <c r="H192" s="9"/>
      <c r="J192" s="13"/>
    </row>
    <row r="193" spans="1:10" ht="12.75" customHeight="1">
      <c r="A193" s="7" t="s">
        <v>30</v>
      </c>
      <c r="C193" s="20"/>
      <c r="E193" s="8"/>
      <c r="F193" s="8">
        <f>SUM(F187:F192)</f>
        <v>26757</v>
      </c>
      <c r="G193" s="8"/>
      <c r="H193" s="8">
        <f>SUM(H187:H192)</f>
        <v>1960</v>
      </c>
      <c r="J193" s="13"/>
    </row>
    <row r="194" spans="1:10" ht="12.75" customHeight="1">
      <c r="A194" s="7"/>
      <c r="C194" s="20"/>
      <c r="E194" s="8"/>
      <c r="F194" s="8"/>
      <c r="G194" s="8"/>
      <c r="H194" s="8"/>
      <c r="J194" s="13"/>
    </row>
    <row r="195" spans="1:10" ht="12.75" customHeight="1">
      <c r="A195" s="15" t="s">
        <v>63</v>
      </c>
      <c r="C195" s="20"/>
      <c r="E195" s="8"/>
      <c r="F195" s="8"/>
      <c r="G195" s="8"/>
      <c r="H195" s="8"/>
      <c r="J195" s="13"/>
    </row>
    <row r="196" spans="1:10" ht="12.75" customHeight="1">
      <c r="A196" s="7"/>
      <c r="B196" s="1" t="s">
        <v>18</v>
      </c>
      <c r="C196" s="20"/>
      <c r="E196" s="8"/>
      <c r="F196" s="10">
        <v>0</v>
      </c>
      <c r="G196" s="8"/>
      <c r="H196" s="10">
        <v>0</v>
      </c>
      <c r="J196" s="13"/>
    </row>
    <row r="197" spans="1:10" ht="12.75" customHeight="1">
      <c r="A197" s="7"/>
      <c r="B197" s="1" t="s">
        <v>35</v>
      </c>
      <c r="C197" s="20"/>
      <c r="E197" s="8"/>
      <c r="F197" s="12">
        <v>-20829</v>
      </c>
      <c r="G197" s="8"/>
      <c r="H197" s="12">
        <v>676</v>
      </c>
      <c r="J197" s="13"/>
    </row>
    <row r="198" spans="1:10" ht="12.75" customHeight="1">
      <c r="A198" s="7"/>
      <c r="C198" s="20"/>
      <c r="E198" s="8"/>
      <c r="F198" s="8">
        <f>SUM(F196:F197)</f>
        <v>-20829</v>
      </c>
      <c r="G198" s="8"/>
      <c r="H198" s="8">
        <f>SUM(H196:H197)</f>
        <v>676</v>
      </c>
      <c r="J198" s="13"/>
    </row>
    <row r="199" spans="1:10" ht="12.75" customHeight="1">
      <c r="A199" s="15" t="s">
        <v>72</v>
      </c>
      <c r="C199" s="20"/>
      <c r="E199" s="8"/>
      <c r="F199" s="8"/>
      <c r="G199" s="8"/>
      <c r="H199" s="8"/>
      <c r="J199" s="13"/>
    </row>
    <row r="200" spans="1:10" ht="12.75" customHeight="1">
      <c r="A200" s="7"/>
      <c r="B200" s="1" t="s">
        <v>28</v>
      </c>
      <c r="C200" s="20"/>
      <c r="E200" s="8"/>
      <c r="F200" s="10">
        <v>0</v>
      </c>
      <c r="G200" s="8"/>
      <c r="H200" s="10">
        <v>-6798</v>
      </c>
      <c r="J200" s="13"/>
    </row>
    <row r="201" spans="1:10" ht="12.75" customHeight="1">
      <c r="A201" s="7"/>
      <c r="B201" s="1" t="s">
        <v>23</v>
      </c>
      <c r="C201" s="20"/>
      <c r="E201" s="8"/>
      <c r="F201" s="11">
        <v>0</v>
      </c>
      <c r="G201" s="8"/>
      <c r="H201" s="11">
        <v>0</v>
      </c>
      <c r="J201" s="13"/>
    </row>
    <row r="202" spans="1:10" ht="12.75" customHeight="1">
      <c r="A202" s="7"/>
      <c r="B202" s="1" t="s">
        <v>19</v>
      </c>
      <c r="C202" s="20"/>
      <c r="E202" s="8"/>
      <c r="F202" s="11">
        <v>-11861</v>
      </c>
      <c r="G202" s="8"/>
      <c r="H202" s="11">
        <v>-2662</v>
      </c>
      <c r="J202" s="13"/>
    </row>
    <row r="203" spans="1:10" ht="12.75" customHeight="1">
      <c r="A203" s="7"/>
      <c r="B203" s="1" t="s">
        <v>133</v>
      </c>
      <c r="C203" s="20"/>
      <c r="E203" s="8"/>
      <c r="F203" s="12">
        <v>-398</v>
      </c>
      <c r="G203" s="8"/>
      <c r="H203" s="12">
        <v>0</v>
      </c>
      <c r="J203" s="13"/>
    </row>
    <row r="204" spans="1:10" ht="12.75" customHeight="1">
      <c r="A204" s="7"/>
      <c r="C204" s="20"/>
      <c r="E204" s="8"/>
      <c r="F204" s="8">
        <f>SUM(F200:F203)</f>
        <v>-12259</v>
      </c>
      <c r="G204" s="8"/>
      <c r="H204" s="8">
        <f>SUM(H200:H203)</f>
        <v>-9460</v>
      </c>
      <c r="J204" s="13"/>
    </row>
    <row r="205" spans="1:10" ht="12.75" customHeight="1">
      <c r="A205" s="7"/>
      <c r="C205" s="20"/>
      <c r="E205" s="8"/>
      <c r="F205" s="9"/>
      <c r="G205" s="8"/>
      <c r="H205" s="9"/>
      <c r="J205" s="13"/>
    </row>
    <row r="206" spans="1:10" ht="12.75" customHeight="1">
      <c r="A206" s="15" t="s">
        <v>64</v>
      </c>
      <c r="C206" s="20"/>
      <c r="E206" s="8"/>
      <c r="F206" s="8">
        <f>F193+F198+F204</f>
        <v>-6331</v>
      </c>
      <c r="G206" s="8"/>
      <c r="H206" s="8">
        <f>H193+H198+H204</f>
        <v>-6824</v>
      </c>
      <c r="J206" s="13"/>
    </row>
    <row r="207" spans="1:10" ht="12.75" customHeight="1">
      <c r="A207" s="15"/>
      <c r="C207" s="20"/>
      <c r="E207" s="8"/>
      <c r="F207" s="8"/>
      <c r="G207" s="8"/>
      <c r="H207" s="8"/>
      <c r="J207" s="13"/>
    </row>
    <row r="208" spans="1:10" ht="12.75" customHeight="1">
      <c r="A208" s="15" t="s">
        <v>73</v>
      </c>
      <c r="C208" s="20"/>
      <c r="E208" s="8"/>
      <c r="F208" s="8">
        <v>27502</v>
      </c>
      <c r="G208" s="8"/>
      <c r="H208" s="8">
        <v>24607</v>
      </c>
      <c r="J208" s="13"/>
    </row>
    <row r="209" spans="1:10" ht="12.75" customHeight="1">
      <c r="A209" s="15" t="s">
        <v>65</v>
      </c>
      <c r="C209" s="20"/>
      <c r="E209" s="8"/>
      <c r="F209" s="8">
        <v>-39</v>
      </c>
      <c r="G209" s="8"/>
      <c r="H209" s="8">
        <v>0</v>
      </c>
      <c r="J209" s="13"/>
    </row>
    <row r="210" spans="1:10" ht="12.75" customHeight="1">
      <c r="A210" s="15"/>
      <c r="C210" s="20"/>
      <c r="E210" s="8"/>
      <c r="F210" s="9"/>
      <c r="G210" s="8"/>
      <c r="H210" s="9"/>
      <c r="J210" s="13"/>
    </row>
    <row r="211" spans="1:10" ht="12.75" customHeight="1">
      <c r="A211" s="15" t="s">
        <v>74</v>
      </c>
      <c r="C211" s="20"/>
      <c r="E211" s="8"/>
      <c r="F211" s="8">
        <f>SUM(F206:F210)</f>
        <v>21132</v>
      </c>
      <c r="G211" s="8"/>
      <c r="H211" s="8">
        <f>SUM(H206:H210)</f>
        <v>17783</v>
      </c>
      <c r="J211" s="13"/>
    </row>
    <row r="212" spans="1:10" ht="7.5" customHeight="1" thickBot="1">
      <c r="A212" s="15"/>
      <c r="C212" s="20"/>
      <c r="E212" s="8"/>
      <c r="F212" s="14"/>
      <c r="G212" s="8"/>
      <c r="H212" s="14"/>
      <c r="J212" s="13"/>
    </row>
    <row r="213" spans="1:10" ht="12.75" customHeight="1">
      <c r="A213" s="15"/>
      <c r="C213" s="20"/>
      <c r="E213" s="8"/>
      <c r="F213" s="13"/>
      <c r="G213" s="8"/>
      <c r="H213" s="13"/>
      <c r="J213" s="13"/>
    </row>
    <row r="214" spans="1:10" ht="12.75" customHeight="1">
      <c r="A214" s="15"/>
      <c r="C214" s="20"/>
      <c r="E214" s="8"/>
      <c r="F214" s="8"/>
      <c r="G214" s="8"/>
      <c r="H214" s="8"/>
      <c r="J214" s="13"/>
    </row>
    <row r="215" spans="1:10" ht="12.75" customHeight="1">
      <c r="A215" s="15" t="s">
        <v>74</v>
      </c>
      <c r="C215" s="20"/>
      <c r="E215" s="8"/>
      <c r="F215" s="8"/>
      <c r="G215" s="8"/>
      <c r="H215" s="8"/>
      <c r="J215" s="13"/>
    </row>
    <row r="216" spans="2:10" ht="12.75" customHeight="1">
      <c r="B216" s="1" t="s">
        <v>25</v>
      </c>
      <c r="C216" s="20"/>
      <c r="E216" s="8"/>
      <c r="F216" s="8">
        <v>868</v>
      </c>
      <c r="G216" s="8"/>
      <c r="H216" s="8">
        <v>6794</v>
      </c>
      <c r="J216" s="13"/>
    </row>
    <row r="217" spans="1:10" ht="12.75" customHeight="1">
      <c r="A217" s="15"/>
      <c r="B217" s="1" t="s">
        <v>24</v>
      </c>
      <c r="C217" s="20"/>
      <c r="E217" s="8"/>
      <c r="F217" s="9">
        <v>23447</v>
      </c>
      <c r="G217" s="8"/>
      <c r="H217" s="9">
        <v>12075</v>
      </c>
      <c r="J217" s="13"/>
    </row>
    <row r="218" spans="1:10" ht="12.75" customHeight="1">
      <c r="A218" s="15"/>
      <c r="C218" s="20"/>
      <c r="E218" s="8"/>
      <c r="F218" s="8">
        <f>F216+F217</f>
        <v>24315</v>
      </c>
      <c r="G218" s="8"/>
      <c r="H218" s="8">
        <f>H216+H217</f>
        <v>18869</v>
      </c>
      <c r="I218" s="8"/>
      <c r="J218" s="13"/>
    </row>
    <row r="219" spans="1:10" ht="12.75" customHeight="1">
      <c r="A219" s="15"/>
      <c r="B219" s="1" t="s">
        <v>26</v>
      </c>
      <c r="C219" s="20"/>
      <c r="E219" s="8"/>
      <c r="F219" s="9">
        <v>-3183</v>
      </c>
      <c r="G219" s="8"/>
      <c r="H219" s="9">
        <v>-1086</v>
      </c>
      <c r="I219" s="35" t="s">
        <v>31</v>
      </c>
      <c r="J219" s="13"/>
    </row>
    <row r="220" spans="3:10" ht="12.75" customHeight="1">
      <c r="C220" s="20"/>
      <c r="E220" s="8"/>
      <c r="F220" s="13">
        <f>F218+F219</f>
        <v>21132</v>
      </c>
      <c r="G220" s="8"/>
      <c r="H220" s="13">
        <f>H218+H219</f>
        <v>17783</v>
      </c>
      <c r="I220" s="8">
        <f>F211-F220</f>
        <v>0</v>
      </c>
      <c r="J220" s="13">
        <f>H211-H220</f>
        <v>0</v>
      </c>
    </row>
    <row r="221" spans="1:10" ht="7.5" customHeight="1" thickBot="1">
      <c r="A221" s="15"/>
      <c r="C221" s="20"/>
      <c r="E221" s="8"/>
      <c r="F221" s="14"/>
      <c r="G221" s="8"/>
      <c r="H221" s="14"/>
      <c r="J221" s="13"/>
    </row>
    <row r="222" spans="1:10" ht="12.75" customHeight="1">
      <c r="A222" s="15"/>
      <c r="C222" s="20"/>
      <c r="E222" s="8"/>
      <c r="H222" s="8"/>
      <c r="I222" s="8"/>
      <c r="J222" s="13"/>
    </row>
    <row r="223" spans="1:10" ht="12.75" customHeight="1">
      <c r="A223" s="15"/>
      <c r="C223" s="20"/>
      <c r="E223" s="8"/>
      <c r="H223" s="8"/>
      <c r="I223" s="8"/>
      <c r="J223" s="13"/>
    </row>
    <row r="224" spans="1:10" ht="12.75" customHeight="1">
      <c r="A224" s="15"/>
      <c r="C224" s="20"/>
      <c r="E224" s="8"/>
      <c r="H224" s="8"/>
      <c r="I224" s="8"/>
      <c r="J224" s="13"/>
    </row>
    <row r="225" spans="1:10" ht="12.75" customHeight="1">
      <c r="A225" s="7" t="s">
        <v>120</v>
      </c>
      <c r="C225" s="20"/>
      <c r="E225" s="8"/>
      <c r="F225" s="8"/>
      <c r="G225" s="8"/>
      <c r="H225" s="8"/>
      <c r="J225" s="33"/>
    </row>
    <row r="226" spans="1:8" ht="12.75" customHeight="1">
      <c r="A226" s="7" t="s">
        <v>118</v>
      </c>
      <c r="B226" s="7"/>
      <c r="E226" s="13"/>
      <c r="F226" s="21"/>
      <c r="G226" s="13"/>
      <c r="H226" s="8"/>
    </row>
    <row r="227" spans="1:8" ht="12.75" customHeight="1">
      <c r="A227" s="7"/>
      <c r="B227" s="3"/>
      <c r="E227" s="13"/>
      <c r="F227" s="21"/>
      <c r="G227" s="13"/>
      <c r="H227" s="8"/>
    </row>
    <row r="228" spans="1:8" ht="12.75" customHeight="1">
      <c r="A228" s="34"/>
      <c r="B228" s="3"/>
      <c r="E228" s="13"/>
      <c r="F228" s="21"/>
      <c r="G228" s="13"/>
      <c r="H228" s="8"/>
    </row>
    <row r="229" spans="2:8" ht="12.75" customHeight="1">
      <c r="B229" s="20"/>
      <c r="C229" s="20"/>
      <c r="E229" s="8"/>
      <c r="F229" s="8"/>
      <c r="G229" s="8"/>
      <c r="H229" s="8"/>
    </row>
    <row r="230" spans="1:8" ht="12.75" customHeight="1">
      <c r="A230" s="7"/>
      <c r="B230" s="20"/>
      <c r="C230" s="20"/>
      <c r="E230" s="8"/>
      <c r="F230" s="8"/>
      <c r="G230" s="8"/>
      <c r="H230" s="8"/>
    </row>
    <row r="231" spans="1:8" ht="12.75" customHeight="1">
      <c r="A231" s="7"/>
      <c r="B231" s="20"/>
      <c r="C231" s="20"/>
      <c r="E231" s="31"/>
      <c r="F231" s="8"/>
      <c r="G231" s="8"/>
      <c r="H231" s="8"/>
    </row>
    <row r="232" spans="1:8" ht="12.75" customHeight="1">
      <c r="A232" s="7"/>
      <c r="B232" s="20"/>
      <c r="C232" s="20"/>
      <c r="E232" s="8"/>
      <c r="F232" s="8"/>
      <c r="G232" s="8"/>
      <c r="H232" s="8"/>
    </row>
    <row r="233" spans="1:8" ht="12.75" customHeight="1">
      <c r="A233" s="7"/>
      <c r="B233" s="20"/>
      <c r="C233" s="20"/>
      <c r="F233" s="8"/>
      <c r="G233" s="8"/>
      <c r="H233" s="8"/>
    </row>
    <row r="234" spans="1:8" ht="12.75" customHeight="1">
      <c r="A234" s="7"/>
      <c r="B234" s="20"/>
      <c r="C234" s="20"/>
      <c r="F234" s="8"/>
      <c r="G234" s="8"/>
      <c r="H234" s="8"/>
    </row>
    <row r="235" spans="1:8" ht="12.75" customHeight="1">
      <c r="A235" s="7"/>
      <c r="B235" s="20"/>
      <c r="C235" s="20"/>
      <c r="F235" s="8"/>
      <c r="G235" s="8"/>
      <c r="H235" s="8"/>
    </row>
    <row r="236" spans="1:8" ht="12.75" customHeight="1">
      <c r="A236" s="7"/>
      <c r="B236" s="3"/>
      <c r="C236" s="3"/>
      <c r="F236" s="8"/>
      <c r="G236" s="8"/>
      <c r="H236" s="8"/>
    </row>
    <row r="237" spans="1:8" ht="12.75" customHeight="1">
      <c r="A237" s="7"/>
      <c r="B237" s="3"/>
      <c r="C237" s="3"/>
      <c r="F237" s="8"/>
      <c r="G237" s="8"/>
      <c r="H237" s="8"/>
    </row>
    <row r="238" spans="1:8" ht="12.75" customHeight="1">
      <c r="A238" s="7"/>
      <c r="B238" s="3"/>
      <c r="C238" s="3"/>
      <c r="F238" s="8"/>
      <c r="G238" s="8"/>
      <c r="H238" s="8"/>
    </row>
    <row r="239" spans="1:8" ht="12.75" customHeight="1">
      <c r="A239" s="7"/>
      <c r="B239" s="3"/>
      <c r="C239" s="3"/>
      <c r="F239" s="8"/>
      <c r="G239" s="8"/>
      <c r="H239" s="8"/>
    </row>
    <row r="240" spans="1:8" ht="12.75" customHeight="1">
      <c r="A240" s="7"/>
      <c r="B240" s="3"/>
      <c r="C240" s="3"/>
      <c r="F240" s="8"/>
      <c r="G240" s="8"/>
      <c r="H240" s="8"/>
    </row>
    <row r="241" spans="1:8" ht="12.75" customHeight="1">
      <c r="A241" s="7"/>
      <c r="B241" s="3"/>
      <c r="C241" s="3"/>
      <c r="F241" s="8"/>
      <c r="G241" s="8"/>
      <c r="H241" s="8"/>
    </row>
    <row r="242" spans="1:8" ht="12.75" customHeight="1">
      <c r="A242" s="7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8" ht="12.75">
      <c r="A282" s="3"/>
      <c r="B282" s="3"/>
      <c r="C282" s="3"/>
      <c r="F282" s="8"/>
      <c r="G282" s="8"/>
      <c r="H282" s="8"/>
    </row>
    <row r="283" spans="1:8" ht="12.75">
      <c r="A283" s="3"/>
      <c r="B283" s="3"/>
      <c r="C283" s="3"/>
      <c r="F283" s="8"/>
      <c r="G283" s="8"/>
      <c r="H283" s="8"/>
    </row>
    <row r="284" spans="1:8" ht="12.75">
      <c r="A284" s="3"/>
      <c r="B284" s="3"/>
      <c r="C284" s="3"/>
      <c r="F284" s="8"/>
      <c r="G284" s="8"/>
      <c r="H284" s="8"/>
    </row>
    <row r="285" spans="1:8" ht="12.75">
      <c r="A285" s="3"/>
      <c r="B285" s="3"/>
      <c r="C285" s="3"/>
      <c r="F285" s="8"/>
      <c r="G285" s="8"/>
      <c r="H285" s="8"/>
    </row>
    <row r="286" spans="1:8" ht="12.75">
      <c r="A286" s="3"/>
      <c r="B286" s="3"/>
      <c r="C286" s="3"/>
      <c r="F286" s="8"/>
      <c r="G286" s="8"/>
      <c r="H286" s="8"/>
    </row>
    <row r="287" spans="1:8" ht="12.75">
      <c r="A287" s="3"/>
      <c r="B287" s="3"/>
      <c r="C287" s="3"/>
      <c r="F287" s="8"/>
      <c r="G287" s="8"/>
      <c r="H287" s="8"/>
    </row>
    <row r="288" spans="1:8" ht="12.75">
      <c r="A288" s="3"/>
      <c r="B288" s="3"/>
      <c r="C288" s="3"/>
      <c r="F288" s="8"/>
      <c r="G288" s="8"/>
      <c r="H288" s="8"/>
    </row>
    <row r="289" spans="1:8" ht="12.75">
      <c r="A289" s="3"/>
      <c r="B289" s="3"/>
      <c r="C289" s="3"/>
      <c r="F289" s="8"/>
      <c r="G289" s="8"/>
      <c r="H289" s="8"/>
    </row>
    <row r="290" spans="1:8" ht="12.75">
      <c r="A290" s="3"/>
      <c r="B290" s="3"/>
      <c r="C290" s="3"/>
      <c r="F290" s="8"/>
      <c r="G290" s="8"/>
      <c r="H290" s="8"/>
    </row>
    <row r="291" spans="1:8" ht="12.75">
      <c r="A291" s="3"/>
      <c r="B291" s="3"/>
      <c r="C291" s="3"/>
      <c r="F291" s="8"/>
      <c r="G291" s="8"/>
      <c r="H291" s="8"/>
    </row>
    <row r="292" spans="1:8" ht="12.75">
      <c r="A292" s="3"/>
      <c r="B292" s="3"/>
      <c r="C292" s="3"/>
      <c r="F292" s="8"/>
      <c r="G292" s="8"/>
      <c r="H292" s="8"/>
    </row>
    <row r="293" spans="1:8" ht="12.75">
      <c r="A293" s="3"/>
      <c r="B293" s="3"/>
      <c r="C293" s="3"/>
      <c r="F293" s="8"/>
      <c r="G293" s="8"/>
      <c r="H293" s="8"/>
    </row>
    <row r="294" spans="1:8" ht="12.75">
      <c r="A294" s="3"/>
      <c r="B294" s="3"/>
      <c r="C294" s="3"/>
      <c r="F294" s="8"/>
      <c r="G294" s="8"/>
      <c r="H294" s="8"/>
    </row>
    <row r="295" spans="1:8" ht="12.75">
      <c r="A295" s="3"/>
      <c r="B295" s="3"/>
      <c r="C295" s="3"/>
      <c r="F295" s="8"/>
      <c r="G295" s="8"/>
      <c r="H295" s="8"/>
    </row>
    <row r="296" spans="1:8" ht="12.75">
      <c r="A296" s="3"/>
      <c r="B296" s="3"/>
      <c r="C296" s="3"/>
      <c r="F296" s="8"/>
      <c r="G296" s="8"/>
      <c r="H296" s="8"/>
    </row>
    <row r="297" spans="1:8" ht="12.75">
      <c r="A297" s="3"/>
      <c r="B297" s="3"/>
      <c r="C297" s="3"/>
      <c r="F297" s="8"/>
      <c r="G297" s="8"/>
      <c r="H297" s="8"/>
    </row>
    <row r="298" spans="1:8" ht="12.75">
      <c r="A298" s="3"/>
      <c r="B298" s="3"/>
      <c r="C298" s="3"/>
      <c r="F298" s="8"/>
      <c r="G298" s="8"/>
      <c r="H298" s="8"/>
    </row>
    <row r="299" spans="1:8" ht="12.75">
      <c r="A299" s="3"/>
      <c r="B299" s="3"/>
      <c r="C299" s="3"/>
      <c r="F299" s="8"/>
      <c r="G299" s="8"/>
      <c r="H299" s="8"/>
    </row>
    <row r="300" spans="1:8" ht="12.75">
      <c r="A300" s="3"/>
      <c r="B300" s="3"/>
      <c r="C300" s="3"/>
      <c r="F300" s="8"/>
      <c r="G300" s="8"/>
      <c r="H300" s="8"/>
    </row>
    <row r="301" spans="1:8" ht="12.75">
      <c r="A301" s="3"/>
      <c r="B301" s="3"/>
      <c r="C301" s="3"/>
      <c r="F301" s="8"/>
      <c r="G301" s="8"/>
      <c r="H301" s="8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</sheetData>
  <sheetProtection/>
  <mergeCells count="2">
    <mergeCell ref="E7:F7"/>
    <mergeCell ref="G7:H7"/>
  </mergeCells>
  <printOptions/>
  <pageMargins left="0.88" right="0.56" top="0.43" bottom="0.39" header="0.26" footer="0.22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74" max="7" man="1"/>
    <brk id="1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N42" sqref="N42"/>
    </sheetView>
  </sheetViews>
  <sheetFormatPr defaultColWidth="9.140625" defaultRowHeight="12.75"/>
  <cols>
    <col min="3" max="3" width="6.28125" style="0" customWidth="1"/>
    <col min="4" max="11" width="9.7109375" style="0" customWidth="1"/>
  </cols>
  <sheetData>
    <row r="1" spans="1:13" ht="14.25">
      <c r="A1" s="29" t="s">
        <v>37</v>
      </c>
      <c r="B1" s="1"/>
      <c r="C1" s="20"/>
      <c r="D1" s="1"/>
      <c r="E1" s="1"/>
      <c r="F1" s="1"/>
      <c r="G1" s="1"/>
      <c r="H1" s="22"/>
      <c r="I1" s="22"/>
      <c r="J1" s="22"/>
      <c r="K1" s="22"/>
      <c r="L1" s="1"/>
      <c r="M1" s="1"/>
    </row>
    <row r="2" spans="1:13" ht="12.75">
      <c r="A2" s="1" t="s">
        <v>36</v>
      </c>
      <c r="B2" s="1"/>
      <c r="C2" s="20"/>
      <c r="D2" s="1"/>
      <c r="E2" s="1"/>
      <c r="F2" s="1"/>
      <c r="G2" s="1"/>
      <c r="H2" s="22"/>
      <c r="I2" s="22"/>
      <c r="J2" s="22"/>
      <c r="K2" s="22"/>
      <c r="L2" s="1"/>
      <c r="M2" s="1"/>
    </row>
    <row r="3" spans="1:13" ht="12.75">
      <c r="A3" s="7"/>
      <c r="B3" s="1"/>
      <c r="C3" s="20"/>
      <c r="D3" s="1"/>
      <c r="E3" s="1"/>
      <c r="F3" s="1"/>
      <c r="G3" s="1"/>
      <c r="H3" s="22"/>
      <c r="I3" s="22"/>
      <c r="J3" s="22"/>
      <c r="K3" s="22"/>
      <c r="L3" s="1"/>
      <c r="M3" s="1"/>
    </row>
    <row r="4" spans="1:13" ht="12.75">
      <c r="A4" s="15" t="s">
        <v>100</v>
      </c>
      <c r="B4" s="1"/>
      <c r="C4" s="20"/>
      <c r="D4" s="1"/>
      <c r="E4" s="1"/>
      <c r="F4" s="1"/>
      <c r="G4" s="1"/>
      <c r="H4" s="22"/>
      <c r="I4" s="22"/>
      <c r="J4" s="22"/>
      <c r="K4" s="22"/>
      <c r="L4" s="1"/>
      <c r="M4" s="1"/>
    </row>
    <row r="5" spans="1:13" ht="12.75">
      <c r="A5" s="2" t="s">
        <v>96</v>
      </c>
      <c r="B5" s="1"/>
      <c r="C5" s="20"/>
      <c r="D5" s="1"/>
      <c r="E5" s="1"/>
      <c r="F5" s="1"/>
      <c r="G5" s="1"/>
      <c r="H5" s="22"/>
      <c r="I5" s="22"/>
      <c r="J5" s="22"/>
      <c r="K5" s="22"/>
      <c r="L5" s="1"/>
      <c r="M5" s="1"/>
    </row>
    <row r="6" spans="1:13" ht="14.25">
      <c r="A6" s="29"/>
      <c r="B6" s="1"/>
      <c r="C6" s="20"/>
      <c r="D6" s="1"/>
      <c r="E6" s="1"/>
      <c r="F6" s="1"/>
      <c r="G6" s="1"/>
      <c r="H6" s="22"/>
      <c r="I6" s="22"/>
      <c r="J6" s="22"/>
      <c r="K6" s="22"/>
      <c r="L6" s="1"/>
      <c r="M6" s="1"/>
    </row>
    <row r="7" spans="1:13" ht="14.25">
      <c r="A7" s="29"/>
      <c r="B7" s="1"/>
      <c r="C7" s="20"/>
      <c r="D7" s="57" t="s">
        <v>116</v>
      </c>
      <c r="E7" s="58"/>
      <c r="F7" s="58"/>
      <c r="G7" s="58"/>
      <c r="H7" s="58"/>
      <c r="I7" s="58"/>
      <c r="J7" s="48"/>
      <c r="K7" s="50"/>
      <c r="L7" s="1"/>
      <c r="M7" s="1"/>
    </row>
    <row r="8" spans="1:13" ht="12.75">
      <c r="A8" s="7"/>
      <c r="B8" s="1"/>
      <c r="C8" s="20"/>
      <c r="D8" s="46"/>
      <c r="E8" s="57" t="s">
        <v>70</v>
      </c>
      <c r="F8" s="58"/>
      <c r="G8" s="58"/>
      <c r="H8" s="59"/>
      <c r="I8" s="52" t="s">
        <v>71</v>
      </c>
      <c r="J8" s="49" t="s">
        <v>102</v>
      </c>
      <c r="K8" s="24" t="s">
        <v>22</v>
      </c>
      <c r="L8" s="1"/>
      <c r="M8" s="1"/>
    </row>
    <row r="9" spans="1:13" ht="12.75">
      <c r="A9" s="36"/>
      <c r="B9" s="33"/>
      <c r="C9" s="37"/>
      <c r="D9" s="5" t="s">
        <v>20</v>
      </c>
      <c r="E9" s="44" t="s">
        <v>20</v>
      </c>
      <c r="F9" s="4" t="s">
        <v>87</v>
      </c>
      <c r="G9" s="54" t="s">
        <v>123</v>
      </c>
      <c r="H9" s="23" t="s">
        <v>91</v>
      </c>
      <c r="I9" s="23" t="s">
        <v>21</v>
      </c>
      <c r="J9" s="49" t="s">
        <v>103</v>
      </c>
      <c r="K9" s="24" t="s">
        <v>61</v>
      </c>
      <c r="L9" s="1"/>
      <c r="M9" s="1"/>
    </row>
    <row r="10" spans="1:13" ht="12.75">
      <c r="A10" s="33"/>
      <c r="B10" s="28"/>
      <c r="C10" s="37"/>
      <c r="D10" s="5" t="s">
        <v>57</v>
      </c>
      <c r="E10" s="45" t="s">
        <v>58</v>
      </c>
      <c r="F10" s="5" t="s">
        <v>86</v>
      </c>
      <c r="G10" s="38" t="s">
        <v>124</v>
      </c>
      <c r="H10" s="24" t="s">
        <v>92</v>
      </c>
      <c r="I10" s="24" t="s">
        <v>59</v>
      </c>
      <c r="J10" s="49" t="s">
        <v>60</v>
      </c>
      <c r="K10" s="24"/>
      <c r="L10" s="1"/>
      <c r="M10" s="1"/>
    </row>
    <row r="11" spans="1:13" ht="12.75">
      <c r="A11" s="36"/>
      <c r="B11" s="33"/>
      <c r="C11" s="37"/>
      <c r="D11" s="6" t="s">
        <v>1</v>
      </c>
      <c r="E11" s="27" t="s">
        <v>1</v>
      </c>
      <c r="F11" s="6" t="s">
        <v>1</v>
      </c>
      <c r="G11" s="47" t="s">
        <v>1</v>
      </c>
      <c r="H11" s="6" t="s">
        <v>1</v>
      </c>
      <c r="I11" s="6" t="s">
        <v>1</v>
      </c>
      <c r="J11" s="47" t="s">
        <v>1</v>
      </c>
      <c r="K11" s="6" t="s">
        <v>1</v>
      </c>
      <c r="L11" s="1"/>
      <c r="M11" s="1"/>
    </row>
    <row r="12" spans="1:13" ht="12.75">
      <c r="A12" s="36"/>
      <c r="B12" s="33"/>
      <c r="C12" s="37"/>
      <c r="D12" s="38"/>
      <c r="E12" s="38"/>
      <c r="F12" s="38"/>
      <c r="G12" s="38"/>
      <c r="H12" s="38"/>
      <c r="I12" s="38"/>
      <c r="J12" s="38"/>
      <c r="K12" s="38"/>
      <c r="L12" s="1"/>
      <c r="M12" s="1"/>
    </row>
    <row r="13" spans="1:13" ht="12.75">
      <c r="A13" s="7" t="s">
        <v>125</v>
      </c>
      <c r="B13" s="1"/>
      <c r="C13" s="20"/>
      <c r="D13" s="8">
        <v>68781</v>
      </c>
      <c r="E13" s="8">
        <v>5559</v>
      </c>
      <c r="F13" s="8">
        <v>-8882</v>
      </c>
      <c r="G13" s="8">
        <v>0</v>
      </c>
      <c r="H13" s="8">
        <f>-441</f>
        <v>-441</v>
      </c>
      <c r="I13" s="8">
        <v>183400</v>
      </c>
      <c r="J13" s="8">
        <f>6878</f>
        <v>6878</v>
      </c>
      <c r="K13" s="8">
        <f>SUM(D13:J13)</f>
        <v>255295</v>
      </c>
      <c r="L13" s="1"/>
      <c r="M13" s="1"/>
    </row>
    <row r="14" spans="1:13" ht="12.75">
      <c r="A14" s="7"/>
      <c r="B14" s="1"/>
      <c r="C14" s="20"/>
      <c r="D14" s="8"/>
      <c r="E14" s="8"/>
      <c r="F14" s="8"/>
      <c r="G14" s="8"/>
      <c r="H14" s="8"/>
      <c r="I14" s="8"/>
      <c r="J14" s="8"/>
      <c r="K14" s="8"/>
      <c r="L14" s="1"/>
      <c r="M14" s="1"/>
    </row>
    <row r="15" spans="1:13" ht="12.75">
      <c r="A15" s="7" t="s">
        <v>129</v>
      </c>
      <c r="B15" s="1"/>
      <c r="C15" s="20"/>
      <c r="D15" s="8">
        <v>0</v>
      </c>
      <c r="E15" s="8">
        <v>0</v>
      </c>
      <c r="F15" s="8">
        <v>0</v>
      </c>
      <c r="G15" s="8">
        <v>-4</v>
      </c>
      <c r="H15" s="8">
        <v>14</v>
      </c>
      <c r="I15" s="8">
        <v>-840</v>
      </c>
      <c r="J15" s="8">
        <v>-14</v>
      </c>
      <c r="K15" s="8">
        <f>SUM(D15:J15)</f>
        <v>-844</v>
      </c>
      <c r="L15" s="1"/>
      <c r="M15" s="1"/>
    </row>
    <row r="16" spans="1:13" ht="12.75">
      <c r="A16" s="7"/>
      <c r="B16" s="1"/>
      <c r="C16" s="20"/>
      <c r="D16" s="9"/>
      <c r="E16" s="9"/>
      <c r="F16" s="9"/>
      <c r="G16" s="9"/>
      <c r="H16" s="9"/>
      <c r="I16" s="9"/>
      <c r="J16" s="9"/>
      <c r="K16" s="9"/>
      <c r="L16" s="1"/>
      <c r="M16" s="1"/>
    </row>
    <row r="17" spans="1:13" ht="12.75">
      <c r="A17" s="7" t="s">
        <v>128</v>
      </c>
      <c r="B17" s="1"/>
      <c r="C17" s="20"/>
      <c r="D17" s="8">
        <f>D13+D15</f>
        <v>68781</v>
      </c>
      <c r="E17" s="8">
        <f aca="true" t="shared" si="0" ref="E17:K17">E13+E15</f>
        <v>5559</v>
      </c>
      <c r="F17" s="8">
        <f t="shared" si="0"/>
        <v>-8882</v>
      </c>
      <c r="G17" s="8">
        <f t="shared" si="0"/>
        <v>-4</v>
      </c>
      <c r="H17" s="8">
        <f t="shared" si="0"/>
        <v>-427</v>
      </c>
      <c r="I17" s="8">
        <f t="shared" si="0"/>
        <v>182560</v>
      </c>
      <c r="J17" s="8">
        <f t="shared" si="0"/>
        <v>6864</v>
      </c>
      <c r="K17" s="8">
        <f t="shared" si="0"/>
        <v>254451</v>
      </c>
      <c r="L17" s="1"/>
      <c r="M17" s="1"/>
    </row>
    <row r="18" spans="1:13" ht="12.75">
      <c r="A18" s="34"/>
      <c r="B18" s="1"/>
      <c r="C18" s="20"/>
      <c r="D18" s="8"/>
      <c r="E18" s="8"/>
      <c r="F18" s="8"/>
      <c r="G18" s="8"/>
      <c r="H18" s="8"/>
      <c r="I18" s="8"/>
      <c r="J18" s="8"/>
      <c r="K18" s="8"/>
      <c r="L18" s="1"/>
      <c r="M18" s="1"/>
    </row>
    <row r="19" spans="1:13" ht="12.75">
      <c r="A19" s="7" t="s">
        <v>29</v>
      </c>
      <c r="B19" s="1"/>
      <c r="C19" s="20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f aca="true" t="shared" si="1" ref="K19:K28">SUM(D19:J19)</f>
        <v>0</v>
      </c>
      <c r="L19" s="1"/>
      <c r="M19" s="1"/>
    </row>
    <row r="20" spans="1:13" ht="12.75">
      <c r="A20" s="7"/>
      <c r="B20" s="1"/>
      <c r="C20" s="20"/>
      <c r="D20" s="8"/>
      <c r="E20" s="8"/>
      <c r="F20" s="8"/>
      <c r="G20" s="8"/>
      <c r="H20" s="8"/>
      <c r="I20" s="8"/>
      <c r="J20" s="8"/>
      <c r="K20" s="8"/>
      <c r="L20" s="1"/>
      <c r="M20" s="1"/>
    </row>
    <row r="21" spans="1:13" ht="12.75">
      <c r="A21" s="7" t="s">
        <v>23</v>
      </c>
      <c r="B21" s="1"/>
      <c r="C21" s="20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f t="shared" si="1"/>
        <v>0</v>
      </c>
      <c r="L21" s="1"/>
      <c r="M21" s="1"/>
    </row>
    <row r="22" spans="1:13" ht="12.75">
      <c r="A22" s="7"/>
      <c r="B22" s="1"/>
      <c r="C22" s="20"/>
      <c r="D22" s="8"/>
      <c r="E22" s="8"/>
      <c r="F22" s="8"/>
      <c r="G22" s="8"/>
      <c r="H22" s="8"/>
      <c r="I22" s="8"/>
      <c r="J22" s="8"/>
      <c r="K22" s="8"/>
      <c r="L22" s="1"/>
      <c r="M22" s="1"/>
    </row>
    <row r="23" spans="1:13" ht="12.75">
      <c r="A23" s="7" t="s">
        <v>134</v>
      </c>
      <c r="B23" s="1"/>
      <c r="C23" s="20"/>
      <c r="D23" s="8"/>
      <c r="E23" s="8"/>
      <c r="F23" s="8"/>
      <c r="G23" s="8"/>
      <c r="H23" s="8"/>
      <c r="I23" s="8"/>
      <c r="J23" s="8"/>
      <c r="K23" s="8"/>
      <c r="L23" s="1"/>
      <c r="M23" s="1"/>
    </row>
    <row r="24" spans="1:13" ht="12.75">
      <c r="A24" s="7" t="s">
        <v>135</v>
      </c>
      <c r="B24" s="1"/>
      <c r="C24" s="20"/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-398</v>
      </c>
      <c r="K24" s="8">
        <f t="shared" si="1"/>
        <v>-398</v>
      </c>
      <c r="L24" s="1"/>
      <c r="M24" s="1"/>
    </row>
    <row r="25" spans="1:13" ht="12.75">
      <c r="A25" s="7"/>
      <c r="B25" s="1"/>
      <c r="C25" s="20"/>
      <c r="D25" s="8"/>
      <c r="E25" s="8"/>
      <c r="F25" s="8"/>
      <c r="G25" s="8"/>
      <c r="H25" s="8"/>
      <c r="I25" s="8"/>
      <c r="J25" s="8"/>
      <c r="K25" s="8"/>
      <c r="L25" s="1"/>
      <c r="M25" s="1"/>
    </row>
    <row r="26" spans="1:13" ht="12.75">
      <c r="A26" s="7" t="s">
        <v>88</v>
      </c>
      <c r="B26" s="1"/>
      <c r="C26" s="20"/>
      <c r="D26" s="8">
        <v>0</v>
      </c>
      <c r="E26" s="8">
        <v>0</v>
      </c>
      <c r="F26" s="8">
        <v>-1391</v>
      </c>
      <c r="G26" s="8">
        <v>0</v>
      </c>
      <c r="H26" s="8">
        <v>0</v>
      </c>
      <c r="I26" s="8">
        <v>0</v>
      </c>
      <c r="J26" s="8">
        <v>0</v>
      </c>
      <c r="K26" s="8">
        <f t="shared" si="1"/>
        <v>-1391</v>
      </c>
      <c r="L26" s="1"/>
      <c r="M26" s="1"/>
    </row>
    <row r="27" spans="1:13" ht="12.75">
      <c r="A27" s="7"/>
      <c r="B27" s="1"/>
      <c r="C27" s="20"/>
      <c r="D27" s="8"/>
      <c r="E27" s="8"/>
      <c r="F27" s="8"/>
      <c r="G27" s="8"/>
      <c r="H27" s="8"/>
      <c r="I27" s="8"/>
      <c r="J27" s="8"/>
      <c r="K27" s="8"/>
      <c r="L27" s="1"/>
      <c r="M27" s="1"/>
    </row>
    <row r="28" spans="1:13" ht="12.75">
      <c r="A28" s="7" t="s">
        <v>130</v>
      </c>
      <c r="B28" s="1"/>
      <c r="C28" s="20"/>
      <c r="D28" s="8">
        <v>0</v>
      </c>
      <c r="E28" s="8">
        <v>0</v>
      </c>
      <c r="F28" s="8">
        <v>0</v>
      </c>
      <c r="G28" s="8">
        <v>0</v>
      </c>
      <c r="H28" s="8">
        <v>-37</v>
      </c>
      <c r="I28" s="8">
        <f>Acc!E47</f>
        <v>12152</v>
      </c>
      <c r="J28" s="8">
        <f>Acc!E58</f>
        <v>542</v>
      </c>
      <c r="K28" s="8">
        <f t="shared" si="1"/>
        <v>12657</v>
      </c>
      <c r="L28" s="1"/>
      <c r="M28" s="1"/>
    </row>
    <row r="29" spans="1:13" ht="12.75">
      <c r="A29" s="7"/>
      <c r="B29" s="1"/>
      <c r="C29" s="20"/>
      <c r="D29" s="9"/>
      <c r="E29" s="9"/>
      <c r="F29" s="9"/>
      <c r="G29" s="9"/>
      <c r="H29" s="9"/>
      <c r="I29" s="9"/>
      <c r="J29" s="9"/>
      <c r="K29" s="9"/>
      <c r="L29" s="1"/>
      <c r="M29" s="1"/>
    </row>
    <row r="30" spans="1:13" ht="12.75">
      <c r="A30" s="15" t="s">
        <v>126</v>
      </c>
      <c r="B30" s="1"/>
      <c r="C30" s="20"/>
      <c r="D30" s="8">
        <f aca="true" t="shared" si="2" ref="D30:K30">SUM(D17:D29)</f>
        <v>68781</v>
      </c>
      <c r="E30" s="8">
        <f t="shared" si="2"/>
        <v>5559</v>
      </c>
      <c r="F30" s="8">
        <f t="shared" si="2"/>
        <v>-10273</v>
      </c>
      <c r="G30" s="8">
        <f t="shared" si="2"/>
        <v>-4</v>
      </c>
      <c r="H30" s="8">
        <f t="shared" si="2"/>
        <v>-464</v>
      </c>
      <c r="I30" s="8">
        <f t="shared" si="2"/>
        <v>194712</v>
      </c>
      <c r="J30" s="8">
        <f t="shared" si="2"/>
        <v>7008</v>
      </c>
      <c r="K30" s="8">
        <f t="shared" si="2"/>
        <v>265319</v>
      </c>
      <c r="L30" s="8">
        <f>SUM(K17:K29)-K30</f>
        <v>0</v>
      </c>
      <c r="M30" s="8">
        <f>K30-Acc!F133</f>
        <v>0</v>
      </c>
    </row>
    <row r="31" spans="1:13" ht="13.5" thickBot="1">
      <c r="A31" s="7"/>
      <c r="B31" s="1"/>
      <c r="C31" s="20"/>
      <c r="D31" s="14"/>
      <c r="E31" s="14"/>
      <c r="F31" s="14"/>
      <c r="G31" s="14"/>
      <c r="H31" s="14"/>
      <c r="I31" s="14"/>
      <c r="J31" s="14"/>
      <c r="K31" s="14"/>
      <c r="L31" s="1"/>
      <c r="M31" s="1"/>
    </row>
    <row r="32" spans="1:13" ht="12.75">
      <c r="A32" s="36"/>
      <c r="B32" s="33"/>
      <c r="C32" s="37"/>
      <c r="D32" s="38"/>
      <c r="E32" s="38"/>
      <c r="F32" s="38"/>
      <c r="G32" s="38"/>
      <c r="H32" s="38"/>
      <c r="I32" s="38"/>
      <c r="J32" s="38"/>
      <c r="K32" s="38"/>
      <c r="L32" s="1"/>
      <c r="M32" s="1"/>
    </row>
    <row r="33" spans="1:13" ht="12.75">
      <c r="A33" s="36"/>
      <c r="B33" s="33"/>
      <c r="C33" s="37"/>
      <c r="D33" s="38"/>
      <c r="E33" s="38"/>
      <c r="F33" s="38"/>
      <c r="G33" s="38"/>
      <c r="H33" s="38"/>
      <c r="I33" s="38"/>
      <c r="J33" s="38"/>
      <c r="K33" s="38"/>
      <c r="L33" s="1"/>
      <c r="M33" s="1"/>
    </row>
    <row r="34" spans="1:13" ht="12.75">
      <c r="A34" s="36"/>
      <c r="B34" s="33"/>
      <c r="C34" s="37"/>
      <c r="D34" s="38"/>
      <c r="E34" s="38"/>
      <c r="F34" s="38"/>
      <c r="G34" s="38"/>
      <c r="H34" s="38"/>
      <c r="I34" s="38"/>
      <c r="J34" s="38"/>
      <c r="K34" s="38"/>
      <c r="L34" s="1"/>
      <c r="M34" s="1"/>
    </row>
    <row r="35" spans="1:13" ht="12.75">
      <c r="A35" s="7" t="s">
        <v>89</v>
      </c>
      <c r="B35" s="1"/>
      <c r="C35" s="20"/>
      <c r="D35" s="8">
        <v>68781</v>
      </c>
      <c r="E35" s="8">
        <v>5559</v>
      </c>
      <c r="F35" s="8">
        <v>-5738</v>
      </c>
      <c r="G35" s="8">
        <v>0</v>
      </c>
      <c r="H35" s="8">
        <v>-441</v>
      </c>
      <c r="I35" s="8">
        <v>149780</v>
      </c>
      <c r="J35" s="8">
        <v>4367</v>
      </c>
      <c r="K35" s="8">
        <f>SUM(D35:J35)</f>
        <v>222308</v>
      </c>
      <c r="L35" s="1"/>
      <c r="M35" s="33"/>
    </row>
    <row r="36" spans="1:13" ht="12.75">
      <c r="A36" s="7"/>
      <c r="B36" s="1"/>
      <c r="C36" s="20"/>
      <c r="D36" s="8"/>
      <c r="E36" s="8"/>
      <c r="F36" s="8"/>
      <c r="G36" s="8"/>
      <c r="H36" s="8"/>
      <c r="I36" s="8"/>
      <c r="J36" s="8"/>
      <c r="K36" s="8"/>
      <c r="L36" s="1"/>
      <c r="M36" s="33"/>
    </row>
    <row r="37" spans="1:13" ht="12.75">
      <c r="A37" s="7" t="s">
        <v>33</v>
      </c>
      <c r="B37" s="1"/>
      <c r="C37" s="20"/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f aca="true" t="shared" si="3" ref="K37:K48">SUM(D37:J37)</f>
        <v>0</v>
      </c>
      <c r="L37" s="1"/>
      <c r="M37" s="33"/>
    </row>
    <row r="38" spans="1:13" ht="12.75">
      <c r="A38" s="7"/>
      <c r="B38" s="1"/>
      <c r="C38" s="20"/>
      <c r="D38" s="8"/>
      <c r="E38" s="8"/>
      <c r="F38" s="8"/>
      <c r="G38" s="8"/>
      <c r="H38" s="8"/>
      <c r="I38" s="8"/>
      <c r="J38" s="8"/>
      <c r="K38" s="8"/>
      <c r="L38" s="1"/>
      <c r="M38" s="33"/>
    </row>
    <row r="39" spans="1:13" ht="12.75">
      <c r="A39" s="7" t="s">
        <v>29</v>
      </c>
      <c r="B39" s="1"/>
      <c r="C39" s="20"/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f t="shared" si="3"/>
        <v>0</v>
      </c>
      <c r="L39" s="1"/>
      <c r="M39" s="33"/>
    </row>
    <row r="40" spans="1:13" ht="12.75">
      <c r="A40" s="7"/>
      <c r="B40" s="1"/>
      <c r="C40" s="20"/>
      <c r="D40" s="8"/>
      <c r="E40" s="8"/>
      <c r="F40" s="8"/>
      <c r="G40" s="8"/>
      <c r="H40" s="8"/>
      <c r="I40" s="8"/>
      <c r="J40" s="8"/>
      <c r="K40" s="8"/>
      <c r="L40" s="1"/>
      <c r="M40" s="33"/>
    </row>
    <row r="41" spans="1:13" ht="12.75">
      <c r="A41" s="7" t="s">
        <v>23</v>
      </c>
      <c r="B41" s="1"/>
      <c r="C41" s="20"/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f t="shared" si="3"/>
        <v>0</v>
      </c>
      <c r="L41" s="1"/>
      <c r="M41" s="33"/>
    </row>
    <row r="42" spans="1:13" ht="12.75">
      <c r="A42" s="7"/>
      <c r="B42" s="1"/>
      <c r="C42" s="20"/>
      <c r="D42" s="8"/>
      <c r="E42" s="8"/>
      <c r="F42" s="8"/>
      <c r="G42" s="8"/>
      <c r="H42" s="8"/>
      <c r="I42" s="8"/>
      <c r="J42" s="8"/>
      <c r="K42" s="8"/>
      <c r="L42" s="1"/>
      <c r="M42" s="33"/>
    </row>
    <row r="43" spans="1:13" ht="12.75">
      <c r="A43" s="7" t="s">
        <v>88</v>
      </c>
      <c r="B43" s="1"/>
      <c r="C43" s="20"/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f t="shared" si="3"/>
        <v>0</v>
      </c>
      <c r="L43" s="1"/>
      <c r="M43" s="33"/>
    </row>
    <row r="44" spans="1:13" ht="12.75">
      <c r="A44" s="7"/>
      <c r="B44" s="1"/>
      <c r="C44" s="20"/>
      <c r="D44" s="8"/>
      <c r="E44" s="8"/>
      <c r="F44" s="8"/>
      <c r="G44" s="8"/>
      <c r="H44" s="8"/>
      <c r="I44" s="8"/>
      <c r="J44" s="8"/>
      <c r="K44" s="8"/>
      <c r="L44" s="1"/>
      <c r="M44" s="33"/>
    </row>
    <row r="45" spans="1:13" ht="12.75">
      <c r="A45" s="7" t="s">
        <v>134</v>
      </c>
      <c r="B45" s="1"/>
      <c r="C45" s="20"/>
      <c r="D45" s="8"/>
      <c r="E45" s="8"/>
      <c r="F45" s="8"/>
      <c r="G45" s="8"/>
      <c r="H45" s="8"/>
      <c r="I45" s="8"/>
      <c r="J45" s="8"/>
      <c r="K45" s="8"/>
      <c r="L45" s="1"/>
      <c r="M45" s="33"/>
    </row>
    <row r="46" spans="1:13" ht="12.75">
      <c r="A46" s="7" t="s">
        <v>135</v>
      </c>
      <c r="B46" s="1"/>
      <c r="C46" s="20"/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f t="shared" si="3"/>
        <v>0</v>
      </c>
      <c r="L46" s="1"/>
      <c r="M46" s="33"/>
    </row>
    <row r="47" spans="1:13" ht="12.75">
      <c r="A47" s="7"/>
      <c r="B47" s="1"/>
      <c r="C47" s="20"/>
      <c r="D47" s="8"/>
      <c r="E47" s="8"/>
      <c r="F47" s="8"/>
      <c r="G47" s="8"/>
      <c r="H47" s="8"/>
      <c r="I47" s="8"/>
      <c r="J47" s="8"/>
      <c r="K47" s="8"/>
      <c r="L47" s="1"/>
      <c r="M47" s="33"/>
    </row>
    <row r="48" spans="1:13" ht="12.75">
      <c r="A48" s="7" t="s">
        <v>130</v>
      </c>
      <c r="B48" s="1"/>
      <c r="C48" s="20"/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f>Acc!H47</f>
        <v>8130</v>
      </c>
      <c r="J48" s="8">
        <f>Acc!H58</f>
        <v>519</v>
      </c>
      <c r="K48" s="8">
        <f t="shared" si="3"/>
        <v>8649</v>
      </c>
      <c r="L48" s="1"/>
      <c r="M48" s="33"/>
    </row>
    <row r="49" spans="1:13" ht="12.75">
      <c r="A49" s="7"/>
      <c r="B49" s="1"/>
      <c r="C49" s="20"/>
      <c r="D49" s="9"/>
      <c r="E49" s="9"/>
      <c r="F49" s="9"/>
      <c r="G49" s="9"/>
      <c r="H49" s="9"/>
      <c r="I49" s="9"/>
      <c r="J49" s="9"/>
      <c r="K49" s="9"/>
      <c r="L49" s="1"/>
      <c r="M49" s="33"/>
    </row>
    <row r="50" spans="1:13" ht="12.75">
      <c r="A50" s="15" t="s">
        <v>127</v>
      </c>
      <c r="B50" s="1"/>
      <c r="C50" s="20"/>
      <c r="D50" s="8">
        <f aca="true" t="shared" si="4" ref="D50:J50">SUM(D35:D49)</f>
        <v>68781</v>
      </c>
      <c r="E50" s="8">
        <f t="shared" si="4"/>
        <v>5559</v>
      </c>
      <c r="F50" s="8">
        <f t="shared" si="4"/>
        <v>-5738</v>
      </c>
      <c r="G50" s="8">
        <f t="shared" si="4"/>
        <v>0</v>
      </c>
      <c r="H50" s="8">
        <f t="shared" si="4"/>
        <v>-441</v>
      </c>
      <c r="I50" s="8">
        <f t="shared" si="4"/>
        <v>157910</v>
      </c>
      <c r="J50" s="8">
        <f t="shared" si="4"/>
        <v>4886</v>
      </c>
      <c r="K50" s="8">
        <f>SUM(D50:J50)</f>
        <v>230957</v>
      </c>
      <c r="L50" s="8">
        <f>SUM(K35:K49)-K50</f>
        <v>0</v>
      </c>
      <c r="M50" s="13">
        <f>230957-K50</f>
        <v>0</v>
      </c>
    </row>
    <row r="51" spans="1:13" ht="13.5" thickBot="1">
      <c r="A51" s="7"/>
      <c r="B51" s="1"/>
      <c r="C51" s="20"/>
      <c r="D51" s="14"/>
      <c r="E51" s="14"/>
      <c r="F51" s="14"/>
      <c r="G51" s="14"/>
      <c r="H51" s="14"/>
      <c r="I51" s="14"/>
      <c r="J51" s="14"/>
      <c r="K51" s="14"/>
      <c r="L51" s="1"/>
      <c r="M51" s="33"/>
    </row>
    <row r="52" spans="1:13" ht="12.75">
      <c r="A52" s="36"/>
      <c r="B52" s="33"/>
      <c r="C52" s="37"/>
      <c r="D52" s="13"/>
      <c r="E52" s="13"/>
      <c r="F52" s="13"/>
      <c r="G52" s="13"/>
      <c r="H52" s="13"/>
      <c r="I52" s="13"/>
      <c r="J52" s="13"/>
      <c r="K52" s="13"/>
      <c r="L52" s="33"/>
      <c r="M52" s="33"/>
    </row>
    <row r="53" spans="1:13" ht="12.75">
      <c r="A53" s="36"/>
      <c r="B53" s="33"/>
      <c r="C53" s="37"/>
      <c r="D53" s="13"/>
      <c r="E53" s="13"/>
      <c r="F53" s="13"/>
      <c r="G53" s="13"/>
      <c r="H53" s="13"/>
      <c r="I53" s="13"/>
      <c r="J53" s="13"/>
      <c r="K53" s="13"/>
      <c r="L53" s="33"/>
      <c r="M53" s="33"/>
    </row>
    <row r="54" spans="1:13" ht="12.75">
      <c r="A54" s="7"/>
      <c r="B54" s="1"/>
      <c r="C54" s="20"/>
      <c r="D54" s="8"/>
      <c r="E54" s="8"/>
      <c r="F54" s="8"/>
      <c r="G54" s="8"/>
      <c r="H54" s="8"/>
      <c r="I54" s="8"/>
      <c r="J54" s="8"/>
      <c r="K54" s="8"/>
      <c r="L54" s="1"/>
      <c r="M54" s="1"/>
    </row>
    <row r="55" spans="1:13" ht="12.75">
      <c r="A55" s="7" t="s">
        <v>121</v>
      </c>
      <c r="B55" s="1"/>
      <c r="C55" s="20"/>
      <c r="D55" s="1"/>
      <c r="E55" s="1"/>
      <c r="F55" s="1"/>
      <c r="G55" s="1"/>
      <c r="H55" s="22"/>
      <c r="I55" s="22"/>
      <c r="J55" s="22"/>
      <c r="K55" s="8"/>
      <c r="L55" s="1"/>
      <c r="M55" s="1"/>
    </row>
    <row r="56" spans="1:13" ht="12.75">
      <c r="A56" s="7" t="s">
        <v>118</v>
      </c>
      <c r="B56" s="7"/>
      <c r="C56" s="1"/>
      <c r="D56" s="1"/>
      <c r="E56" s="13"/>
      <c r="F56" s="13"/>
      <c r="G56" s="13"/>
      <c r="H56" s="21"/>
      <c r="I56" s="13"/>
      <c r="J56" s="13"/>
      <c r="K56" s="8"/>
      <c r="L56" s="1"/>
      <c r="M56" s="1"/>
    </row>
    <row r="57" spans="1:13" ht="12.75">
      <c r="A57" s="7"/>
      <c r="B57" s="3"/>
      <c r="C57" s="1"/>
      <c r="D57" s="1"/>
      <c r="E57" s="13"/>
      <c r="F57" s="13"/>
      <c r="G57" s="13"/>
      <c r="H57" s="21"/>
      <c r="I57" s="13"/>
      <c r="J57" s="13"/>
      <c r="K57" s="22"/>
      <c r="L57" s="1"/>
      <c r="M57" s="1"/>
    </row>
    <row r="58" spans="1:13" ht="12.75">
      <c r="A58" s="7"/>
      <c r="B58" s="1"/>
      <c r="C58" s="20"/>
      <c r="D58" s="1"/>
      <c r="E58" s="1"/>
      <c r="F58" s="1"/>
      <c r="G58" s="1"/>
      <c r="H58" s="22"/>
      <c r="I58" s="22"/>
      <c r="J58" s="22"/>
      <c r="K58" s="22"/>
      <c r="L58" s="1"/>
      <c r="M58" s="1"/>
    </row>
  </sheetData>
  <sheetProtection/>
  <mergeCells count="2">
    <mergeCell ref="E8:H8"/>
    <mergeCell ref="D7:I7"/>
  </mergeCells>
  <printOptions/>
  <pageMargins left="0.53" right="0.22" top="0.69" bottom="0.73" header="0.5118110236220472" footer="0.39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HYTAN</cp:lastModifiedBy>
  <cp:lastPrinted>2010-05-26T09:19:03Z</cp:lastPrinted>
  <dcterms:created xsi:type="dcterms:W3CDTF">1999-10-27T01:59:58Z</dcterms:created>
  <dcterms:modified xsi:type="dcterms:W3CDTF">2010-05-27T03:49:14Z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17417</vt:i4>
  </property>
</Properties>
</file>